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70" activeTab="0"/>
  </bookViews>
  <sheets>
    <sheet name="PRICES" sheetId="1" r:id="rId1"/>
  </sheets>
  <definedNames>
    <definedName name="_xlnm._FilterDatabase" localSheetId="0" hidden="1">'PRICES'!$A$1:$S$53</definedName>
    <definedName name="_xlfn.AVERAGEIF" hidden="1">#NAME?</definedName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<sst xmlns="http://schemas.openxmlformats.org/spreadsheetml/2006/main" count="187" uniqueCount="105">
  <si>
    <t>Time</t>
  </si>
  <si>
    <t>Track</t>
  </si>
  <si>
    <t>RN</t>
  </si>
  <si>
    <t>TN</t>
  </si>
  <si>
    <t>Horse</t>
  </si>
  <si>
    <t>Rating</t>
  </si>
  <si>
    <t>EXP</t>
  </si>
  <si>
    <t>SUM</t>
  </si>
  <si>
    <t>RaceID</t>
  </si>
  <si>
    <t>PROB</t>
  </si>
  <si>
    <t>PRICE</t>
  </si>
  <si>
    <t>PROB_TRANS</t>
  </si>
  <si>
    <t>MODEL_SUM</t>
  </si>
  <si>
    <t>RAW_PROB</t>
  </si>
  <si>
    <t>Rank</t>
  </si>
  <si>
    <t>Margin</t>
  </si>
  <si>
    <t>Average</t>
  </si>
  <si>
    <t>NormRating</t>
  </si>
  <si>
    <t>Price</t>
  </si>
  <si>
    <t xml:space="preserve">Matthias            </t>
  </si>
  <si>
    <t xml:space="preserve">Ponbar Finale       </t>
  </si>
  <si>
    <t>Beaudesert</t>
  </si>
  <si>
    <t xml:space="preserve">Captains Pick       </t>
  </si>
  <si>
    <t xml:space="preserve">My Firecracker      </t>
  </si>
  <si>
    <t xml:space="preserve">Our Rocky           </t>
  </si>
  <si>
    <t xml:space="preserve">Brookton Ice        </t>
  </si>
  <si>
    <t xml:space="preserve">Voanaba             </t>
  </si>
  <si>
    <t xml:space="preserve">Benicos Prince      </t>
  </si>
  <si>
    <t xml:space="preserve">Joueur              </t>
  </si>
  <si>
    <t xml:space="preserve">Rocky Expectations  </t>
  </si>
  <si>
    <t xml:space="preserve">Tune Out            </t>
  </si>
  <si>
    <t xml:space="preserve">Ibelieveicanfly     </t>
  </si>
  <si>
    <t xml:space="preserve">Blackjack Princess  </t>
  </si>
  <si>
    <t xml:space="preserve">Counter Meal        </t>
  </si>
  <si>
    <t xml:space="preserve">Rock Spark          </t>
  </si>
  <si>
    <t xml:space="preserve">Dusty               </t>
  </si>
  <si>
    <t xml:space="preserve">Miniver             </t>
  </si>
  <si>
    <t xml:space="preserve">Chin Chun           </t>
  </si>
  <si>
    <t xml:space="preserve">All Pickled         </t>
  </si>
  <si>
    <t xml:space="preserve">Justasaga           </t>
  </si>
  <si>
    <t xml:space="preserve">Oh Boy              </t>
  </si>
  <si>
    <t xml:space="preserve">Congelator          </t>
  </si>
  <si>
    <t xml:space="preserve">Best Of Us          </t>
  </si>
  <si>
    <t xml:space="preserve">Beveile             </t>
  </si>
  <si>
    <t xml:space="preserve">Tevye               </t>
  </si>
  <si>
    <t xml:space="preserve">Sweet Savannah      </t>
  </si>
  <si>
    <t xml:space="preserve">How Bigs The Hole   </t>
  </si>
  <si>
    <t xml:space="preserve">Drum Master         </t>
  </si>
  <si>
    <t xml:space="preserve">Northern Wings      </t>
  </si>
  <si>
    <t xml:space="preserve">Duble Meaning       </t>
  </si>
  <si>
    <t xml:space="preserve">Psycho Said So      </t>
  </si>
  <si>
    <t xml:space="preserve">Nellies Delight     </t>
  </si>
  <si>
    <t xml:space="preserve">Current Figures     </t>
  </si>
  <si>
    <t xml:space="preserve">Ember Glow          </t>
  </si>
  <si>
    <t xml:space="preserve">Storm Anchor        </t>
  </si>
  <si>
    <t xml:space="preserve">Famous Grouse       </t>
  </si>
  <si>
    <t xml:space="preserve">Diva Miss           </t>
  </si>
  <si>
    <t xml:space="preserve">Blaze On            </t>
  </si>
  <si>
    <t>Bendigo</t>
  </si>
  <si>
    <t xml:space="preserve">Fortunas Boy        </t>
  </si>
  <si>
    <t xml:space="preserve">Havana Haymaker     </t>
  </si>
  <si>
    <t xml:space="preserve">Kothu Rotti         </t>
  </si>
  <si>
    <t xml:space="preserve">Riverina Explorer   </t>
  </si>
  <si>
    <t xml:space="preserve">Hasta Bebe          </t>
  </si>
  <si>
    <t xml:space="preserve">Lilyfield           </t>
  </si>
  <si>
    <t xml:space="preserve">Nordic Empire       </t>
  </si>
  <si>
    <t xml:space="preserve">Danger Close        </t>
  </si>
  <si>
    <t xml:space="preserve">Thelburg            </t>
  </si>
  <si>
    <t xml:space="preserve">Amadeus             </t>
  </si>
  <si>
    <t xml:space="preserve">Mywordsaidthebird   </t>
  </si>
  <si>
    <t xml:space="preserve">Henry George        </t>
  </si>
  <si>
    <t xml:space="preserve">Astro Castro        </t>
  </si>
  <si>
    <t xml:space="preserve">Divine Chills       </t>
  </si>
  <si>
    <t xml:space="preserve">Liberty Song        </t>
  </si>
  <si>
    <t xml:space="preserve">Avenue Whisper      </t>
  </si>
  <si>
    <t xml:space="preserve">New Graduate        </t>
  </si>
  <si>
    <t xml:space="preserve">Dance For Me        </t>
  </si>
  <si>
    <t xml:space="preserve">Gran Tryphena       </t>
  </si>
  <si>
    <t xml:space="preserve">Leica Celebre       </t>
  </si>
  <si>
    <t xml:space="preserve">Penny To Sell       </t>
  </si>
  <si>
    <t xml:space="preserve">Piped Aboard        </t>
  </si>
  <si>
    <t xml:space="preserve">Jocasta             </t>
  </si>
  <si>
    <t xml:space="preserve">Catechesis          </t>
  </si>
  <si>
    <t xml:space="preserve">Miss Universe       </t>
  </si>
  <si>
    <t xml:space="preserve">Sundell             </t>
  </si>
  <si>
    <t xml:space="preserve">Storm Approach      </t>
  </si>
  <si>
    <t xml:space="preserve">Domesday Warrior    </t>
  </si>
  <si>
    <t xml:space="preserve">Happy Summer        </t>
  </si>
  <si>
    <t xml:space="preserve">Jetello             </t>
  </si>
  <si>
    <t xml:space="preserve">Diamond District    </t>
  </si>
  <si>
    <t xml:space="preserve">Broadway And First  </t>
  </si>
  <si>
    <t xml:space="preserve">Chippenham          </t>
  </si>
  <si>
    <t xml:space="preserve">Good Offa           </t>
  </si>
  <si>
    <t xml:space="preserve">Who Says Im Ready   </t>
  </si>
  <si>
    <t xml:space="preserve">Our Henrietta       </t>
  </si>
  <si>
    <t xml:space="preserve">Big Don             </t>
  </si>
  <si>
    <t xml:space="preserve">Flex                </t>
  </si>
  <si>
    <t xml:space="preserve">Real Messi          </t>
  </si>
  <si>
    <t xml:space="preserve">Excitement          </t>
  </si>
  <si>
    <t xml:space="preserve">Already Taken       </t>
  </si>
  <si>
    <t xml:space="preserve">Via Cavour          </t>
  </si>
  <si>
    <t xml:space="preserve">Free Speech         </t>
  </si>
  <si>
    <t xml:space="preserve">Himeji Jo           </t>
  </si>
  <si>
    <t xml:space="preserve">Holy Host           </t>
  </si>
  <si>
    <t xml:space="preserve">Caves         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</si>
</sst>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2" fontId="36" fillId="0" borderId="10" xfId="0" applyNumberFormat="1" applyFont="1" applyBorder="1" applyAlignment="1">
      <alignment horizontal="center"/>
    </xf>
    <xf numFmtId="2" fontId="36" fillId="0" borderId="10" xfId="58" applyNumberFormat="1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20" fontId="36" fillId="0" borderId="10" xfId="0" applyNumberFormat="1" applyFont="1" applyBorder="1" applyAlignment="1">
      <alignment horizontal="center"/>
    </xf>
    <xf numFmtId="0" fontId="36" fillId="0" borderId="10" xfId="0" applyNumberFormat="1" applyFont="1" applyBorder="1" applyAlignment="1">
      <alignment horizontal="center"/>
    </xf>
    <xf numFmtId="2" fontId="36" fillId="0" borderId="10" xfId="44" applyNumberFormat="1" applyFont="1" applyBorder="1" applyAlignment="1">
      <alignment horizontal="center"/>
    </xf>
    <xf numFmtId="164" fontId="36" fillId="0" borderId="10" xfId="44" applyFont="1" applyBorder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2" fontId="34" fillId="0" borderId="0" xfId="58" applyNumberFormat="1" applyFont="1" applyAlignment="1">
      <alignment horizontal="center"/>
    </xf>
    <xf numFmtId="0" fontId="3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6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5"/>
  <sheetViews>
    <sheetView tabSelected="1" zoomScalePageLayoutView="0" workbookViewId="0" topLeftCell="B1">
      <pane ySplit="1" topLeftCell="A2" activePane="bottomLeft" state="frozen"/>
      <selection pane="topLeft" activeCell="B1" sqref="B1"/>
      <selection pane="bottomLeft" activeCell="V83" sqref="V83"/>
    </sheetView>
  </sheetViews>
  <sheetFormatPr defaultColWidth="9.140625" defaultRowHeight="15"/>
  <cols>
    <col min="1" max="1" width="9.7109375" style="10" hidden="1" customWidth="1"/>
    <col min="2" max="2" width="7.8515625" style="10" bestFit="1" customWidth="1"/>
    <col min="3" max="3" width="15.421875" style="10" bestFit="1" customWidth="1"/>
    <col min="4" max="4" width="5.8515625" style="10" bestFit="1" customWidth="1"/>
    <col min="5" max="5" width="5.7109375" style="10" bestFit="1" customWidth="1"/>
    <col min="6" max="6" width="22.28125" style="10" bestFit="1" customWidth="1"/>
    <col min="7" max="7" width="8.8515625" style="11" bestFit="1" customWidth="1"/>
    <col min="8" max="8" width="8.140625" style="11" bestFit="1" customWidth="1"/>
    <col min="9" max="9" width="10.8515625" style="11" hidden="1" customWidth="1"/>
    <col min="10" max="10" width="9.57421875" style="11" hidden="1" customWidth="1"/>
    <col min="11" max="11" width="14.00390625" style="11" hidden="1" customWidth="1"/>
    <col min="12" max="13" width="7.57421875" style="11" hidden="1" customWidth="1"/>
    <col min="14" max="14" width="8.57421875" style="12" hidden="1" customWidth="1"/>
    <col min="15" max="15" width="8.8515625" style="11" hidden="1" customWidth="1"/>
    <col min="16" max="16" width="16.00390625" style="11" hidden="1" customWidth="1"/>
    <col min="17" max="17" width="15.00390625" style="11" hidden="1" customWidth="1"/>
    <col min="18" max="18" width="14.00390625" style="11" hidden="1" customWidth="1"/>
    <col min="19" max="19" width="8.28125" style="13" bestFit="1" customWidth="1"/>
    <col min="20" max="16384" width="9.140625" style="9" customWidth="1"/>
  </cols>
  <sheetData>
    <row r="1" spans="1:19" s="4" customFormat="1" ht="15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14</v>
      </c>
      <c r="I1" s="2" t="s">
        <v>16</v>
      </c>
      <c r="J1" s="2" t="s">
        <v>15</v>
      </c>
      <c r="K1" s="2" t="s">
        <v>17</v>
      </c>
      <c r="L1" s="2" t="s">
        <v>6</v>
      </c>
      <c r="M1" s="2" t="s">
        <v>7</v>
      </c>
      <c r="N1" s="3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1" t="s">
        <v>18</v>
      </c>
    </row>
    <row r="2" spans="1:19" ht="15">
      <c r="A2" s="1">
        <v>6</v>
      </c>
      <c r="B2" s="5">
        <v>0.5625</v>
      </c>
      <c r="C2" s="1" t="s">
        <v>58</v>
      </c>
      <c r="D2" s="1">
        <v>1</v>
      </c>
      <c r="E2" s="1">
        <v>8</v>
      </c>
      <c r="F2" s="1" t="s">
        <v>63</v>
      </c>
      <c r="G2" s="2">
        <v>70.7953333333334</v>
      </c>
      <c r="H2" s="6">
        <f>1+_xlfn.COUNTIFS(A:A,A2,O:O,"&lt;"&amp;O2)</f>
        <v>1</v>
      </c>
      <c r="I2" s="2">
        <f>_xlfn.AVERAGEIF(A:A,A2,G:G)</f>
        <v>47.51140833333332</v>
      </c>
      <c r="J2" s="2">
        <f aca="true" t="shared" si="0" ref="J2:J14">G2-I2</f>
        <v>23.28392500000008</v>
      </c>
      <c r="K2" s="2">
        <f aca="true" t="shared" si="1" ref="K2:K14">90+J2</f>
        <v>113.28392500000008</v>
      </c>
      <c r="L2" s="2">
        <f aca="true" t="shared" si="2" ref="L2:L14">EXP(0.06*K2)</f>
        <v>895.1895647164711</v>
      </c>
      <c r="M2" s="2">
        <f>SUMIF(A:A,A2,L:L)</f>
        <v>2337.6080495611845</v>
      </c>
      <c r="N2" s="3">
        <f aca="true" t="shared" si="3" ref="N2:N14">L2/M2</f>
        <v>0.3829510960507327</v>
      </c>
      <c r="O2" s="7">
        <f aca="true" t="shared" si="4" ref="O2:O14">1/N2</f>
        <v>2.611299485267753</v>
      </c>
      <c r="P2" s="3">
        <f aca="true" t="shared" si="5" ref="P2:P14">IF(O2&gt;21,"",N2)</f>
        <v>0.3829510960507327</v>
      </c>
      <c r="Q2" s="3">
        <f>IF(ISNUMBER(P2),SUMIF(A:A,A2,P:P),"")</f>
        <v>0.9757779035144367</v>
      </c>
      <c r="R2" s="3">
        <f aca="true" t="shared" si="6" ref="R2:R14">_xlfn.IFERROR(P2*(1/Q2),"")</f>
        <v>0.3924572330152862</v>
      </c>
      <c r="S2" s="8">
        <f aca="true" t="shared" si="7" ref="S2:S14">_xlfn.IFERROR(1/R2,"")</f>
        <v>2.548048337182895</v>
      </c>
    </row>
    <row r="3" spans="1:19" ht="15">
      <c r="A3" s="1">
        <v>6</v>
      </c>
      <c r="B3" s="5">
        <v>0.5625</v>
      </c>
      <c r="C3" s="1" t="s">
        <v>58</v>
      </c>
      <c r="D3" s="1">
        <v>1</v>
      </c>
      <c r="E3" s="1">
        <v>6</v>
      </c>
      <c r="F3" s="1" t="s">
        <v>61</v>
      </c>
      <c r="G3" s="2">
        <v>54.059333333333306</v>
      </c>
      <c r="H3" s="6">
        <f>1+_xlfn.COUNTIFS(A:A,A3,O:O,"&lt;"&amp;O3)</f>
        <v>2</v>
      </c>
      <c r="I3" s="2">
        <f>_xlfn.AVERAGEIF(A:A,A3,G:G)</f>
        <v>47.51140833333332</v>
      </c>
      <c r="J3" s="2">
        <f t="shared" si="0"/>
        <v>6.547924999999985</v>
      </c>
      <c r="K3" s="2">
        <f t="shared" si="1"/>
        <v>96.54792499999999</v>
      </c>
      <c r="L3" s="2">
        <f t="shared" si="2"/>
        <v>327.9547035779804</v>
      </c>
      <c r="M3" s="2">
        <f>SUMIF(A:A,A3,L:L)</f>
        <v>2337.6080495611845</v>
      </c>
      <c r="N3" s="3">
        <f t="shared" si="3"/>
        <v>0.14029499241309681</v>
      </c>
      <c r="O3" s="7">
        <f t="shared" si="4"/>
        <v>7.1278381558731105</v>
      </c>
      <c r="P3" s="3">
        <f t="shared" si="5"/>
        <v>0.14029499241309681</v>
      </c>
      <c r="Q3" s="3">
        <f>IF(ISNUMBER(P3),SUMIF(A:A,A3,P:P),"")</f>
        <v>0.9757779035144367</v>
      </c>
      <c r="R3" s="3">
        <f t="shared" si="6"/>
        <v>0.14377758699781948</v>
      </c>
      <c r="S3" s="8">
        <f t="shared" si="7"/>
        <v>6.955186972328072</v>
      </c>
    </row>
    <row r="4" spans="1:19" ht="15">
      <c r="A4" s="1">
        <v>6</v>
      </c>
      <c r="B4" s="5">
        <v>0.5625</v>
      </c>
      <c r="C4" s="1" t="s">
        <v>58</v>
      </c>
      <c r="D4" s="1">
        <v>1</v>
      </c>
      <c r="E4" s="1">
        <v>4</v>
      </c>
      <c r="F4" s="1" t="s">
        <v>19</v>
      </c>
      <c r="G4" s="2">
        <v>53.4252666666666</v>
      </c>
      <c r="H4" s="6">
        <f>1+_xlfn.COUNTIFS(A:A,A4,O:O,"&lt;"&amp;O4)</f>
        <v>3</v>
      </c>
      <c r="I4" s="2">
        <f>_xlfn.AVERAGEIF(A:A,A4,G:G)</f>
        <v>47.51140833333332</v>
      </c>
      <c r="J4" s="2">
        <f t="shared" si="0"/>
        <v>5.91385833333328</v>
      </c>
      <c r="K4" s="2">
        <f t="shared" si="1"/>
        <v>95.91385833333328</v>
      </c>
      <c r="L4" s="2">
        <f t="shared" si="2"/>
        <v>315.71234551184165</v>
      </c>
      <c r="M4" s="2">
        <f>SUMIF(A:A,A4,L:L)</f>
        <v>2337.6080495611845</v>
      </c>
      <c r="N4" s="3">
        <f t="shared" si="3"/>
        <v>0.1350578620616519</v>
      </c>
      <c r="O4" s="7">
        <f t="shared" si="4"/>
        <v>7.404233894532663</v>
      </c>
      <c r="P4" s="3">
        <f t="shared" si="5"/>
        <v>0.1350578620616519</v>
      </c>
      <c r="Q4" s="3">
        <f>IF(ISNUMBER(P4),SUMIF(A:A,A4,P:P),"")</f>
        <v>0.9757779035144367</v>
      </c>
      <c r="R4" s="3">
        <f t="shared" si="6"/>
        <v>0.13841045341897693</v>
      </c>
      <c r="S4" s="8">
        <f t="shared" si="7"/>
        <v>7.224887826737614</v>
      </c>
    </row>
    <row r="5" spans="1:19" ht="15">
      <c r="A5" s="1">
        <v>6</v>
      </c>
      <c r="B5" s="5">
        <v>0.5625</v>
      </c>
      <c r="C5" s="1" t="s">
        <v>58</v>
      </c>
      <c r="D5" s="1">
        <v>1</v>
      </c>
      <c r="E5" s="1">
        <v>2</v>
      </c>
      <c r="F5" s="1" t="s">
        <v>60</v>
      </c>
      <c r="G5" s="2">
        <v>49.2096666666667</v>
      </c>
      <c r="H5" s="6">
        <f>1+_xlfn.COUNTIFS(A:A,A5,O:O,"&lt;"&amp;O5)</f>
        <v>4</v>
      </c>
      <c r="I5" s="2">
        <f>_xlfn.AVERAGEIF(A:A,A5,G:G)</f>
        <v>47.51140833333332</v>
      </c>
      <c r="J5" s="2">
        <f t="shared" si="0"/>
        <v>1.6982583333333778</v>
      </c>
      <c r="K5" s="2">
        <f t="shared" si="1"/>
        <v>91.69825833333337</v>
      </c>
      <c r="L5" s="2">
        <f t="shared" si="2"/>
        <v>245.15618567899935</v>
      </c>
      <c r="M5" s="2">
        <f>SUMIF(A:A,A5,L:L)</f>
        <v>2337.6080495611845</v>
      </c>
      <c r="N5" s="3">
        <f t="shared" si="3"/>
        <v>0.10487480385132146</v>
      </c>
      <c r="O5" s="7">
        <f t="shared" si="4"/>
        <v>9.535178739572915</v>
      </c>
      <c r="P5" s="3">
        <f t="shared" si="5"/>
        <v>0.10487480385132146</v>
      </c>
      <c r="Q5" s="3">
        <f>IF(ISNUMBER(P5),SUMIF(A:A,A5,P:P),"")</f>
        <v>0.9757779035144367</v>
      </c>
      <c r="R5" s="3">
        <f t="shared" si="6"/>
        <v>0.10747814996998427</v>
      </c>
      <c r="S5" s="8">
        <f t="shared" si="7"/>
        <v>9.304216720135887</v>
      </c>
    </row>
    <row r="6" spans="1:19" ht="15">
      <c r="A6" s="1">
        <v>6</v>
      </c>
      <c r="B6" s="5">
        <v>0.5625</v>
      </c>
      <c r="C6" s="1" t="s">
        <v>58</v>
      </c>
      <c r="D6" s="1">
        <v>1</v>
      </c>
      <c r="E6" s="1">
        <v>5</v>
      </c>
      <c r="F6" s="1" t="s">
        <v>20</v>
      </c>
      <c r="G6" s="2">
        <v>44.0528</v>
      </c>
      <c r="H6" s="6">
        <f>1+_xlfn.COUNTIFS(A:A,A6,O:O,"&lt;"&amp;O6)</f>
        <v>5</v>
      </c>
      <c r="I6" s="2">
        <f>_xlfn.AVERAGEIF(A:A,A6,G:G)</f>
        <v>47.51140833333332</v>
      </c>
      <c r="J6" s="2">
        <f t="shared" si="0"/>
        <v>-3.4586083333333235</v>
      </c>
      <c r="K6" s="2">
        <f t="shared" si="1"/>
        <v>86.54139166666667</v>
      </c>
      <c r="L6" s="2">
        <f t="shared" si="2"/>
        <v>179.91481700207657</v>
      </c>
      <c r="M6" s="2">
        <f>SUMIF(A:A,A6,L:L)</f>
        <v>2337.6080495611845</v>
      </c>
      <c r="N6" s="3">
        <f t="shared" si="3"/>
        <v>0.07696534799144371</v>
      </c>
      <c r="O6" s="7">
        <f t="shared" si="4"/>
        <v>12.992860112984491</v>
      </c>
      <c r="P6" s="3">
        <f t="shared" si="5"/>
        <v>0.07696534799144371</v>
      </c>
      <c r="Q6" s="3">
        <f>IF(ISNUMBER(P6),SUMIF(A:A,A6,P:P),"")</f>
        <v>0.9757779035144367</v>
      </c>
      <c r="R6" s="3">
        <f t="shared" si="6"/>
        <v>0.07887588734510118</v>
      </c>
      <c r="S6" s="8">
        <f t="shared" si="7"/>
        <v>12.678145801704353</v>
      </c>
    </row>
    <row r="7" spans="1:19" ht="15">
      <c r="A7" s="1">
        <v>6</v>
      </c>
      <c r="B7" s="5">
        <v>0.5625</v>
      </c>
      <c r="C7" s="1" t="s">
        <v>58</v>
      </c>
      <c r="D7" s="1">
        <v>1</v>
      </c>
      <c r="E7" s="1">
        <v>7</v>
      </c>
      <c r="F7" s="1" t="s">
        <v>62</v>
      </c>
      <c r="G7" s="2">
        <v>43.3161666666667</v>
      </c>
      <c r="H7" s="6">
        <f>1+_xlfn.COUNTIFS(A:A,A7,O:O,"&lt;"&amp;O7)</f>
        <v>6</v>
      </c>
      <c r="I7" s="2">
        <f>_xlfn.AVERAGEIF(A:A,A7,G:G)</f>
        <v>47.51140833333332</v>
      </c>
      <c r="J7" s="2">
        <f t="shared" si="0"/>
        <v>-4.195241666666618</v>
      </c>
      <c r="K7" s="2">
        <f t="shared" si="1"/>
        <v>85.80475833333338</v>
      </c>
      <c r="L7" s="2">
        <f t="shared" si="2"/>
        <v>172.13610981399876</v>
      </c>
      <c r="M7" s="2">
        <f>SUMIF(A:A,A7,L:L)</f>
        <v>2337.6080495611845</v>
      </c>
      <c r="N7" s="3">
        <f t="shared" si="3"/>
        <v>0.07363771263805843</v>
      </c>
      <c r="O7" s="7">
        <f t="shared" si="4"/>
        <v>13.579998131055017</v>
      </c>
      <c r="P7" s="3">
        <f t="shared" si="5"/>
        <v>0.07363771263805843</v>
      </c>
      <c r="Q7" s="3">
        <f>IF(ISNUMBER(P7),SUMIF(A:A,A7,P:P),"")</f>
        <v>0.9757779035144367</v>
      </c>
      <c r="R7" s="3">
        <f t="shared" si="6"/>
        <v>0.0754656488662422</v>
      </c>
      <c r="S7" s="8">
        <f t="shared" si="7"/>
        <v>13.251062106050833</v>
      </c>
    </row>
    <row r="8" spans="1:19" ht="15">
      <c r="A8" s="1">
        <v>6</v>
      </c>
      <c r="B8" s="5">
        <v>0.5625</v>
      </c>
      <c r="C8" s="1" t="s">
        <v>58</v>
      </c>
      <c r="D8" s="1">
        <v>1</v>
      </c>
      <c r="E8" s="1">
        <v>9</v>
      </c>
      <c r="F8" s="1" t="s">
        <v>64</v>
      </c>
      <c r="G8" s="2">
        <v>40.4480666666666</v>
      </c>
      <c r="H8" s="6">
        <f>1+_xlfn.COUNTIFS(A:A,A8,O:O,"&lt;"&amp;O8)</f>
        <v>7</v>
      </c>
      <c r="I8" s="2">
        <f>_xlfn.AVERAGEIF(A:A,A8,G:G)</f>
        <v>47.51140833333332</v>
      </c>
      <c r="J8" s="2">
        <f t="shared" si="0"/>
        <v>-7.063341666666723</v>
      </c>
      <c r="K8" s="2">
        <f t="shared" si="1"/>
        <v>82.93665833333327</v>
      </c>
      <c r="L8" s="2">
        <f t="shared" si="2"/>
        <v>144.9225555379166</v>
      </c>
      <c r="M8" s="2">
        <f>SUMIF(A:A,A8,L:L)</f>
        <v>2337.6080495611845</v>
      </c>
      <c r="N8" s="3">
        <f t="shared" si="3"/>
        <v>0.06199608850813182</v>
      </c>
      <c r="O8" s="7">
        <f t="shared" si="4"/>
        <v>16.130049879982884</v>
      </c>
      <c r="P8" s="3">
        <f t="shared" si="5"/>
        <v>0.06199608850813182</v>
      </c>
      <c r="Q8" s="3">
        <f>IF(ISNUMBER(P8),SUMIF(A:A,A8,P:P),"")</f>
        <v>0.9757779035144367</v>
      </c>
      <c r="R8" s="3">
        <f t="shared" si="6"/>
        <v>0.06353504038658997</v>
      </c>
      <c r="S8" s="8">
        <f t="shared" si="7"/>
        <v>15.73934625547299</v>
      </c>
    </row>
    <row r="9" spans="1:19" ht="15">
      <c r="A9" s="1">
        <v>6</v>
      </c>
      <c r="B9" s="5">
        <v>0.5625</v>
      </c>
      <c r="C9" s="1" t="s">
        <v>58</v>
      </c>
      <c r="D9" s="1">
        <v>1</v>
      </c>
      <c r="E9" s="1">
        <v>1</v>
      </c>
      <c r="F9" s="1" t="s">
        <v>59</v>
      </c>
      <c r="G9" s="2">
        <v>24.7846333333333</v>
      </c>
      <c r="H9" s="6">
        <f>1+_xlfn.COUNTIFS(A:A,A9,O:O,"&lt;"&amp;O9)</f>
        <v>8</v>
      </c>
      <c r="I9" s="2">
        <f>_xlfn.AVERAGEIF(A:A,A9,G:G)</f>
        <v>47.51140833333332</v>
      </c>
      <c r="J9" s="2">
        <f t="shared" si="0"/>
        <v>-22.72677500000002</v>
      </c>
      <c r="K9" s="2">
        <f t="shared" si="1"/>
        <v>67.27322499999998</v>
      </c>
      <c r="L9" s="2">
        <f t="shared" si="2"/>
        <v>56.6217677219001</v>
      </c>
      <c r="M9" s="2">
        <f>SUMIF(A:A,A9,L:L)</f>
        <v>2337.6080495611845</v>
      </c>
      <c r="N9" s="3">
        <f t="shared" si="3"/>
        <v>0.02422209648556315</v>
      </c>
      <c r="O9" s="7">
        <f t="shared" si="4"/>
        <v>41.28461797664871</v>
      </c>
      <c r="P9" s="3">
        <f t="shared" si="5"/>
      </c>
      <c r="Q9" s="3">
        <f>IF(ISNUMBER(P9),SUMIF(A:A,A9,P:P),"")</f>
      </c>
      <c r="R9" s="3">
        <f t="shared" si="6"/>
      </c>
      <c r="S9" s="8">
        <f t="shared" si="7"/>
      </c>
    </row>
    <row r="10" spans="1:19" ht="15">
      <c r="A10" s="1">
        <v>1</v>
      </c>
      <c r="B10" s="5">
        <v>0.59375</v>
      </c>
      <c r="C10" s="1" t="s">
        <v>21</v>
      </c>
      <c r="D10" s="1">
        <v>1</v>
      </c>
      <c r="E10" s="1">
        <v>1</v>
      </c>
      <c r="F10" s="1" t="s">
        <v>22</v>
      </c>
      <c r="G10" s="2">
        <v>69.6149333333334</v>
      </c>
      <c r="H10" s="6">
        <f>1+_xlfn.COUNTIFS(A:A,A10,O:O,"&lt;"&amp;O10)</f>
        <v>1</v>
      </c>
      <c r="I10" s="2">
        <f>_xlfn.AVERAGEIF(A:A,A10,G:G)</f>
        <v>49.6453</v>
      </c>
      <c r="J10" s="2">
        <f t="shared" si="0"/>
        <v>19.969633333333398</v>
      </c>
      <c r="K10" s="2">
        <f t="shared" si="1"/>
        <v>109.9696333333334</v>
      </c>
      <c r="L10" s="2">
        <f t="shared" si="2"/>
        <v>733.7570652083509</v>
      </c>
      <c r="M10" s="2">
        <f>SUMIF(A:A,A10,L:L)</f>
        <v>1538.370004362751</v>
      </c>
      <c r="N10" s="3">
        <f t="shared" si="3"/>
        <v>0.4769704707758521</v>
      </c>
      <c r="O10" s="7">
        <f t="shared" si="4"/>
        <v>2.096565848978816</v>
      </c>
      <c r="P10" s="3">
        <f t="shared" si="5"/>
        <v>0.4769704707758521</v>
      </c>
      <c r="Q10" s="3">
        <f>IF(ISNUMBER(P10),SUMIF(A:A,A10,P:P),"")</f>
        <v>0.9543174410492004</v>
      </c>
      <c r="R10" s="3">
        <f t="shared" si="6"/>
        <v>0.49980273885748</v>
      </c>
      <c r="S10" s="8">
        <f t="shared" si="7"/>
        <v>2.0007893559886085</v>
      </c>
    </row>
    <row r="11" spans="1:19" ht="15">
      <c r="A11" s="1">
        <v>1</v>
      </c>
      <c r="B11" s="5">
        <v>0.59375</v>
      </c>
      <c r="C11" s="1" t="s">
        <v>21</v>
      </c>
      <c r="D11" s="1">
        <v>1</v>
      </c>
      <c r="E11" s="1">
        <v>3</v>
      </c>
      <c r="F11" s="1" t="s">
        <v>24</v>
      </c>
      <c r="G11" s="2">
        <v>58.7618666666666</v>
      </c>
      <c r="H11" s="6">
        <f>1+_xlfn.COUNTIFS(A:A,A11,O:O,"&lt;"&amp;O11)</f>
        <v>2</v>
      </c>
      <c r="I11" s="2">
        <f>_xlfn.AVERAGEIF(A:A,A11,G:G)</f>
        <v>49.6453</v>
      </c>
      <c r="J11" s="2">
        <f t="shared" si="0"/>
        <v>9.1165666666666</v>
      </c>
      <c r="K11" s="2">
        <f t="shared" si="1"/>
        <v>99.1165666666666</v>
      </c>
      <c r="L11" s="2">
        <f t="shared" si="2"/>
        <v>382.60150859241855</v>
      </c>
      <c r="M11" s="2">
        <f>SUMIF(A:A,A11,L:L)</f>
        <v>1538.370004362751</v>
      </c>
      <c r="N11" s="3">
        <f t="shared" si="3"/>
        <v>0.24870577787357864</v>
      </c>
      <c r="O11" s="7">
        <f t="shared" si="4"/>
        <v>4.020815312575154</v>
      </c>
      <c r="P11" s="3">
        <f t="shared" si="5"/>
        <v>0.24870577787357864</v>
      </c>
      <c r="Q11" s="3">
        <f>IF(ISNUMBER(P11),SUMIF(A:A,A11,P:P),"")</f>
        <v>0.9543174410492004</v>
      </c>
      <c r="R11" s="3">
        <f t="shared" si="6"/>
        <v>0.26061116267575</v>
      </c>
      <c r="S11" s="8">
        <f t="shared" si="7"/>
        <v>3.837134180028162</v>
      </c>
    </row>
    <row r="12" spans="1:19" ht="15">
      <c r="A12" s="1">
        <v>1</v>
      </c>
      <c r="B12" s="5">
        <v>0.59375</v>
      </c>
      <c r="C12" s="1" t="s">
        <v>21</v>
      </c>
      <c r="D12" s="1">
        <v>1</v>
      </c>
      <c r="E12" s="1">
        <v>2</v>
      </c>
      <c r="F12" s="1" t="s">
        <v>23</v>
      </c>
      <c r="G12" s="2">
        <v>50.9064666666666</v>
      </c>
      <c r="H12" s="6">
        <f>1+_xlfn.COUNTIFS(A:A,A12,O:O,"&lt;"&amp;O12)</f>
        <v>3</v>
      </c>
      <c r="I12" s="2">
        <f>_xlfn.AVERAGEIF(A:A,A12,G:G)</f>
        <v>49.6453</v>
      </c>
      <c r="J12" s="2">
        <f t="shared" si="0"/>
        <v>1.261166666666604</v>
      </c>
      <c r="K12" s="2">
        <f t="shared" si="1"/>
        <v>91.26116666666661</v>
      </c>
      <c r="L12" s="2">
        <f t="shared" si="2"/>
        <v>238.8104163205644</v>
      </c>
      <c r="M12" s="2">
        <f>SUMIF(A:A,A12,L:L)</f>
        <v>1538.370004362751</v>
      </c>
      <c r="N12" s="3">
        <f t="shared" si="3"/>
        <v>0.1552360067105497</v>
      </c>
      <c r="O12" s="7">
        <f t="shared" si="4"/>
        <v>6.441804457548191</v>
      </c>
      <c r="P12" s="3">
        <f t="shared" si="5"/>
        <v>0.1552360067105497</v>
      </c>
      <c r="Q12" s="3">
        <f>IF(ISNUMBER(P12),SUMIF(A:A,A12,P:P),"")</f>
        <v>0.9543174410492004</v>
      </c>
      <c r="R12" s="3">
        <f t="shared" si="6"/>
        <v>0.16266705399398274</v>
      </c>
      <c r="S12" s="8">
        <f t="shared" si="7"/>
        <v>6.147526345666722</v>
      </c>
    </row>
    <row r="13" spans="1:19" ht="15">
      <c r="A13" s="1">
        <v>1</v>
      </c>
      <c r="B13" s="5">
        <v>0.59375</v>
      </c>
      <c r="C13" s="1" t="s">
        <v>21</v>
      </c>
      <c r="D13" s="1">
        <v>1</v>
      </c>
      <c r="E13" s="1">
        <v>4</v>
      </c>
      <c r="F13" s="1" t="s">
        <v>25</v>
      </c>
      <c r="G13" s="2">
        <v>38.4239333333334</v>
      </c>
      <c r="H13" s="6">
        <f>1+_xlfn.COUNTIFS(A:A,A13,O:O,"&lt;"&amp;O13)</f>
        <v>4</v>
      </c>
      <c r="I13" s="2">
        <f>_xlfn.AVERAGEIF(A:A,A13,G:G)</f>
        <v>49.6453</v>
      </c>
      <c r="J13" s="2">
        <f t="shared" si="0"/>
        <v>-11.221366666666597</v>
      </c>
      <c r="K13" s="2">
        <f t="shared" si="1"/>
        <v>78.7786333333334</v>
      </c>
      <c r="L13" s="2">
        <f t="shared" si="2"/>
        <v>112.92433582897375</v>
      </c>
      <c r="M13" s="2">
        <f>SUMIF(A:A,A13,L:L)</f>
        <v>1538.370004362751</v>
      </c>
      <c r="N13" s="3">
        <f t="shared" si="3"/>
        <v>0.0734051856892199</v>
      </c>
      <c r="O13" s="7">
        <f t="shared" si="4"/>
        <v>13.623015739429666</v>
      </c>
      <c r="P13" s="3">
        <f t="shared" si="5"/>
        <v>0.0734051856892199</v>
      </c>
      <c r="Q13" s="3">
        <f>IF(ISNUMBER(P13),SUMIF(A:A,A13,P:P),"")</f>
        <v>0.9543174410492004</v>
      </c>
      <c r="R13" s="3">
        <f t="shared" si="6"/>
        <v>0.07691904447278718</v>
      </c>
      <c r="S13" s="8">
        <f t="shared" si="7"/>
        <v>13.0006815198255</v>
      </c>
    </row>
    <row r="14" spans="1:19" ht="15">
      <c r="A14" s="1">
        <v>1</v>
      </c>
      <c r="B14" s="5">
        <v>0.59375</v>
      </c>
      <c r="C14" s="1" t="s">
        <v>21</v>
      </c>
      <c r="D14" s="1">
        <v>1</v>
      </c>
      <c r="E14" s="1">
        <v>5</v>
      </c>
      <c r="F14" s="1" t="s">
        <v>26</v>
      </c>
      <c r="G14" s="2">
        <v>30.519299999999998</v>
      </c>
      <c r="H14" s="6">
        <f>1+_xlfn.COUNTIFS(A:A,A14,O:O,"&lt;"&amp;O14)</f>
        <v>5</v>
      </c>
      <c r="I14" s="2">
        <f>_xlfn.AVERAGEIF(A:A,A14,G:G)</f>
        <v>49.6453</v>
      </c>
      <c r="J14" s="2">
        <f t="shared" si="0"/>
        <v>-19.126</v>
      </c>
      <c r="K14" s="2">
        <f t="shared" si="1"/>
        <v>70.874</v>
      </c>
      <c r="L14" s="2">
        <f t="shared" si="2"/>
        <v>70.2766784124432</v>
      </c>
      <c r="M14" s="2">
        <f>SUMIF(A:A,A14,L:L)</f>
        <v>1538.370004362751</v>
      </c>
      <c r="N14" s="3">
        <f t="shared" si="3"/>
        <v>0.0456825589507996</v>
      </c>
      <c r="O14" s="7">
        <f t="shared" si="4"/>
        <v>21.890192295860796</v>
      </c>
      <c r="P14" s="3">
        <f t="shared" si="5"/>
      </c>
      <c r="Q14" s="3">
        <f>IF(ISNUMBER(P14),SUMIF(A:A,A14,P:P),"")</f>
      </c>
      <c r="R14" s="3">
        <f t="shared" si="6"/>
      </c>
      <c r="S14" s="8">
        <f t="shared" si="7"/>
      </c>
    </row>
    <row r="15" spans="1:19" ht="15">
      <c r="A15" s="1">
        <v>2</v>
      </c>
      <c r="B15" s="5">
        <v>0.6180555555555556</v>
      </c>
      <c r="C15" s="1" t="s">
        <v>21</v>
      </c>
      <c r="D15" s="1">
        <v>2</v>
      </c>
      <c r="E15" s="1">
        <v>6</v>
      </c>
      <c r="F15" s="1" t="s">
        <v>31</v>
      </c>
      <c r="G15" s="2">
        <v>62.371533333333296</v>
      </c>
      <c r="H15" s="6">
        <f>1+_xlfn.COUNTIFS(A:A,A15,O:O,"&lt;"&amp;O15)</f>
        <v>1</v>
      </c>
      <c r="I15" s="2">
        <f>_xlfn.AVERAGEIF(A:A,A15,G:G)</f>
        <v>49.61796111111108</v>
      </c>
      <c r="J15" s="2">
        <f aca="true" t="shared" si="8" ref="J15:J31">G15-I15</f>
        <v>12.753572222222218</v>
      </c>
      <c r="K15" s="2">
        <f aca="true" t="shared" si="9" ref="K15:K31">90+J15</f>
        <v>102.75357222222222</v>
      </c>
      <c r="L15" s="2">
        <f aca="true" t="shared" si="10" ref="L15:L31">EXP(0.06*K15)</f>
        <v>475.9031339099818</v>
      </c>
      <c r="M15" s="2">
        <f>SUMIF(A:A,A15,L:L)</f>
        <v>1465.9832632075913</v>
      </c>
      <c r="N15" s="3">
        <f aca="true" t="shared" si="11" ref="N15:N31">L15/M15</f>
        <v>0.324630673387566</v>
      </c>
      <c r="O15" s="7">
        <f aca="true" t="shared" si="12" ref="O15:O31">1/N15</f>
        <v>3.080423638237452</v>
      </c>
      <c r="P15" s="3">
        <f aca="true" t="shared" si="13" ref="P15:P31">IF(O15&gt;21,"",N15)</f>
        <v>0.324630673387566</v>
      </c>
      <c r="Q15" s="3">
        <f>IF(ISNUMBER(P15),SUMIF(A:A,A15,P:P),"")</f>
        <v>0.9999999999999999</v>
      </c>
      <c r="R15" s="3">
        <f aca="true" t="shared" si="14" ref="R15:R31">_xlfn.IFERROR(P15*(1/Q15),"")</f>
        <v>0.324630673387566</v>
      </c>
      <c r="S15" s="8">
        <f aca="true" t="shared" si="15" ref="S15:S31">_xlfn.IFERROR(1/R15,"")</f>
        <v>3.080423638237452</v>
      </c>
    </row>
    <row r="16" spans="1:19" ht="15">
      <c r="A16" s="1">
        <v>2</v>
      </c>
      <c r="B16" s="5">
        <v>0.6180555555555556</v>
      </c>
      <c r="C16" s="1" t="s">
        <v>21</v>
      </c>
      <c r="D16" s="1">
        <v>2</v>
      </c>
      <c r="E16" s="1">
        <v>1</v>
      </c>
      <c r="F16" s="1" t="s">
        <v>27</v>
      </c>
      <c r="G16" s="2">
        <v>53.9647666666666</v>
      </c>
      <c r="H16" s="6">
        <f>1+_xlfn.COUNTIFS(A:A,A16,O:O,"&lt;"&amp;O16)</f>
        <v>2</v>
      </c>
      <c r="I16" s="2">
        <f>_xlfn.AVERAGEIF(A:A,A16,G:G)</f>
        <v>49.61796111111108</v>
      </c>
      <c r="J16" s="2">
        <f t="shared" si="8"/>
        <v>4.34680555555552</v>
      </c>
      <c r="K16" s="2">
        <f t="shared" si="9"/>
        <v>94.34680555555552</v>
      </c>
      <c r="L16" s="2">
        <f t="shared" si="10"/>
        <v>287.38084821259565</v>
      </c>
      <c r="M16" s="2">
        <f>SUMIF(A:A,A16,L:L)</f>
        <v>1465.9832632075913</v>
      </c>
      <c r="N16" s="3">
        <f t="shared" si="11"/>
        <v>0.19603283026833637</v>
      </c>
      <c r="O16" s="7">
        <f t="shared" si="12"/>
        <v>5.101186360627279</v>
      </c>
      <c r="P16" s="3">
        <f t="shared" si="13"/>
        <v>0.19603283026833637</v>
      </c>
      <c r="Q16" s="3">
        <f>IF(ISNUMBER(P16),SUMIF(A:A,A16,P:P),"")</f>
        <v>0.9999999999999999</v>
      </c>
      <c r="R16" s="3">
        <f t="shared" si="14"/>
        <v>0.19603283026833637</v>
      </c>
      <c r="S16" s="8">
        <f t="shared" si="15"/>
        <v>5.101186360627279</v>
      </c>
    </row>
    <row r="17" spans="1:19" ht="15">
      <c r="A17" s="1">
        <v>2</v>
      </c>
      <c r="B17" s="5">
        <v>0.6180555555555556</v>
      </c>
      <c r="C17" s="1" t="s">
        <v>21</v>
      </c>
      <c r="D17" s="1">
        <v>2</v>
      </c>
      <c r="E17" s="1">
        <v>2</v>
      </c>
      <c r="F17" s="1" t="s">
        <v>28</v>
      </c>
      <c r="G17" s="2">
        <v>50.2640333333333</v>
      </c>
      <c r="H17" s="6">
        <f>1+_xlfn.COUNTIFS(A:A,A17,O:O,"&lt;"&amp;O17)</f>
        <v>3</v>
      </c>
      <c r="I17" s="2">
        <f>_xlfn.AVERAGEIF(A:A,A17,G:G)</f>
        <v>49.61796111111108</v>
      </c>
      <c r="J17" s="2">
        <f t="shared" si="8"/>
        <v>0.646072222222223</v>
      </c>
      <c r="K17" s="2">
        <f t="shared" si="9"/>
        <v>90.64607222222222</v>
      </c>
      <c r="L17" s="2">
        <f t="shared" si="10"/>
        <v>230.1576095913769</v>
      </c>
      <c r="M17" s="2">
        <f>SUMIF(A:A,A17,L:L)</f>
        <v>1465.9832632075913</v>
      </c>
      <c r="N17" s="3">
        <f t="shared" si="11"/>
        <v>0.15699879757684881</v>
      </c>
      <c r="O17" s="7">
        <f t="shared" si="12"/>
        <v>6.369475533788807</v>
      </c>
      <c r="P17" s="3">
        <f t="shared" si="13"/>
        <v>0.15699879757684881</v>
      </c>
      <c r="Q17" s="3">
        <f>IF(ISNUMBER(P17),SUMIF(A:A,A17,P:P),"")</f>
        <v>0.9999999999999999</v>
      </c>
      <c r="R17" s="3">
        <f t="shared" si="14"/>
        <v>0.15699879757684881</v>
      </c>
      <c r="S17" s="8">
        <f t="shared" si="15"/>
        <v>6.369475533788807</v>
      </c>
    </row>
    <row r="18" spans="1:19" ht="15">
      <c r="A18" s="1">
        <v>2</v>
      </c>
      <c r="B18" s="5">
        <v>0.6180555555555556</v>
      </c>
      <c r="C18" s="1" t="s">
        <v>21</v>
      </c>
      <c r="D18" s="1">
        <v>2</v>
      </c>
      <c r="E18" s="1">
        <v>3</v>
      </c>
      <c r="F18" s="1" t="s">
        <v>29</v>
      </c>
      <c r="G18" s="2">
        <v>47.6306666666666</v>
      </c>
      <c r="H18" s="6">
        <f>1+_xlfn.COUNTIFS(A:A,A18,O:O,"&lt;"&amp;O18)</f>
        <v>4</v>
      </c>
      <c r="I18" s="2">
        <f>_xlfn.AVERAGEIF(A:A,A18,G:G)</f>
        <v>49.61796111111108</v>
      </c>
      <c r="J18" s="2">
        <f t="shared" si="8"/>
        <v>-1.9872944444444798</v>
      </c>
      <c r="K18" s="2">
        <f t="shared" si="9"/>
        <v>88.01270555555553</v>
      </c>
      <c r="L18" s="2">
        <f t="shared" si="10"/>
        <v>196.51963172832748</v>
      </c>
      <c r="M18" s="2">
        <f>SUMIF(A:A,A18,L:L)</f>
        <v>1465.9832632075913</v>
      </c>
      <c r="N18" s="3">
        <f t="shared" si="11"/>
        <v>0.13405312097379601</v>
      </c>
      <c r="O18" s="7">
        <f t="shared" si="12"/>
        <v>7.45972934263481</v>
      </c>
      <c r="P18" s="3">
        <f t="shared" si="13"/>
        <v>0.13405312097379601</v>
      </c>
      <c r="Q18" s="3">
        <f>IF(ISNUMBER(P18),SUMIF(A:A,A18,P:P),"")</f>
        <v>0.9999999999999999</v>
      </c>
      <c r="R18" s="3">
        <f t="shared" si="14"/>
        <v>0.13405312097379601</v>
      </c>
      <c r="S18" s="8">
        <f t="shared" si="15"/>
        <v>7.45972934263481</v>
      </c>
    </row>
    <row r="19" spans="1:19" ht="15">
      <c r="A19" s="1">
        <v>2</v>
      </c>
      <c r="B19" s="5">
        <v>0.6180555555555556</v>
      </c>
      <c r="C19" s="1" t="s">
        <v>21</v>
      </c>
      <c r="D19" s="1">
        <v>2</v>
      </c>
      <c r="E19" s="1">
        <v>5</v>
      </c>
      <c r="F19" s="1" t="s">
        <v>30</v>
      </c>
      <c r="G19" s="2">
        <v>41.9835666666667</v>
      </c>
      <c r="H19" s="6">
        <f>1+_xlfn.COUNTIFS(A:A,A19,O:O,"&lt;"&amp;O19)</f>
        <v>5</v>
      </c>
      <c r="I19" s="2">
        <f>_xlfn.AVERAGEIF(A:A,A19,G:G)</f>
        <v>49.61796111111108</v>
      </c>
      <c r="J19" s="2">
        <f t="shared" si="8"/>
        <v>-7.634394444444382</v>
      </c>
      <c r="K19" s="2">
        <f t="shared" si="9"/>
        <v>82.36560555555562</v>
      </c>
      <c r="L19" s="2">
        <f t="shared" si="10"/>
        <v>140.041153548803</v>
      </c>
      <c r="M19" s="2">
        <f>SUMIF(A:A,A19,L:L)</f>
        <v>1465.9832632075913</v>
      </c>
      <c r="N19" s="3">
        <f t="shared" si="11"/>
        <v>0.0955271162116756</v>
      </c>
      <c r="O19" s="7">
        <f t="shared" si="12"/>
        <v>10.4682318451248</v>
      </c>
      <c r="P19" s="3">
        <f t="shared" si="13"/>
        <v>0.0955271162116756</v>
      </c>
      <c r="Q19" s="3">
        <f>IF(ISNUMBER(P19),SUMIF(A:A,A19,P:P),"")</f>
        <v>0.9999999999999999</v>
      </c>
      <c r="R19" s="3">
        <f t="shared" si="14"/>
        <v>0.0955271162116756</v>
      </c>
      <c r="S19" s="8">
        <f t="shared" si="15"/>
        <v>10.4682318451248</v>
      </c>
    </row>
    <row r="20" spans="1:19" ht="15">
      <c r="A20" s="1">
        <v>2</v>
      </c>
      <c r="B20" s="5">
        <v>0.6180555555555556</v>
      </c>
      <c r="C20" s="1" t="s">
        <v>21</v>
      </c>
      <c r="D20" s="1">
        <v>2</v>
      </c>
      <c r="E20" s="1">
        <v>7</v>
      </c>
      <c r="F20" s="1" t="s">
        <v>32</v>
      </c>
      <c r="G20" s="2">
        <v>41.4932</v>
      </c>
      <c r="H20" s="6">
        <f>1+_xlfn.COUNTIFS(A:A,A20,O:O,"&lt;"&amp;O20)</f>
        <v>6</v>
      </c>
      <c r="I20" s="2">
        <f>_xlfn.AVERAGEIF(A:A,A20,G:G)</f>
        <v>49.61796111111108</v>
      </c>
      <c r="J20" s="2">
        <f t="shared" si="8"/>
        <v>-8.124761111111077</v>
      </c>
      <c r="K20" s="2">
        <f t="shared" si="9"/>
        <v>81.87523888888893</v>
      </c>
      <c r="L20" s="2">
        <f t="shared" si="10"/>
        <v>135.98088621650618</v>
      </c>
      <c r="M20" s="2">
        <f>SUMIF(A:A,A20,L:L)</f>
        <v>1465.9832632075913</v>
      </c>
      <c r="N20" s="3">
        <f t="shared" si="11"/>
        <v>0.09275746158177696</v>
      </c>
      <c r="O20" s="7">
        <f t="shared" si="12"/>
        <v>10.780803861459475</v>
      </c>
      <c r="P20" s="3">
        <f t="shared" si="13"/>
        <v>0.09275746158177696</v>
      </c>
      <c r="Q20" s="3">
        <f>IF(ISNUMBER(P20),SUMIF(A:A,A20,P:P),"")</f>
        <v>0.9999999999999999</v>
      </c>
      <c r="R20" s="3">
        <f t="shared" si="14"/>
        <v>0.09275746158177696</v>
      </c>
      <c r="S20" s="8">
        <f t="shared" si="15"/>
        <v>10.780803861459475</v>
      </c>
    </row>
    <row r="21" spans="1:19" ht="15">
      <c r="A21" s="1">
        <v>7</v>
      </c>
      <c r="B21" s="5">
        <v>0.6458333333333334</v>
      </c>
      <c r="C21" s="1" t="s">
        <v>58</v>
      </c>
      <c r="D21" s="1">
        <v>5</v>
      </c>
      <c r="E21" s="1">
        <v>5</v>
      </c>
      <c r="F21" s="1" t="s">
        <v>68</v>
      </c>
      <c r="G21" s="2">
        <v>71.9268666666667</v>
      </c>
      <c r="H21" s="6">
        <f>1+_xlfn.COUNTIFS(A:A,A21,O:O,"&lt;"&amp;O21)</f>
        <v>1</v>
      </c>
      <c r="I21" s="2">
        <f>_xlfn.AVERAGEIF(A:A,A21,G:G)</f>
        <v>47.79390740740741</v>
      </c>
      <c r="J21" s="2">
        <f t="shared" si="8"/>
        <v>24.132959259259287</v>
      </c>
      <c r="K21" s="2">
        <f t="shared" si="9"/>
        <v>114.13295925925928</v>
      </c>
      <c r="L21" s="2">
        <f t="shared" si="10"/>
        <v>941.9738890442869</v>
      </c>
      <c r="M21" s="2">
        <f>SUMIF(A:A,A21,L:L)</f>
        <v>2803.116462868655</v>
      </c>
      <c r="N21" s="3">
        <f t="shared" si="11"/>
        <v>0.33604522021189553</v>
      </c>
      <c r="O21" s="7">
        <f t="shared" si="12"/>
        <v>2.9757899825786644</v>
      </c>
      <c r="P21" s="3">
        <f t="shared" si="13"/>
        <v>0.33604522021189553</v>
      </c>
      <c r="Q21" s="3">
        <f>IF(ISNUMBER(P21),SUMIF(A:A,A21,P:P),"")</f>
        <v>0.9533256237587879</v>
      </c>
      <c r="R21" s="3">
        <f t="shared" si="14"/>
        <v>0.3524978368743839</v>
      </c>
      <c r="S21" s="8">
        <f t="shared" si="15"/>
        <v>2.8368968413169577</v>
      </c>
    </row>
    <row r="22" spans="1:19" ht="15">
      <c r="A22" s="1">
        <v>7</v>
      </c>
      <c r="B22" s="5">
        <v>0.6458333333333334</v>
      </c>
      <c r="C22" s="1" t="s">
        <v>58</v>
      </c>
      <c r="D22" s="1">
        <v>5</v>
      </c>
      <c r="E22" s="1">
        <v>7</v>
      </c>
      <c r="F22" s="1" t="s">
        <v>70</v>
      </c>
      <c r="G22" s="2">
        <v>62.6557</v>
      </c>
      <c r="H22" s="6">
        <f>1+_xlfn.COUNTIFS(A:A,A22,O:O,"&lt;"&amp;O22)</f>
        <v>2</v>
      </c>
      <c r="I22" s="2">
        <f>_xlfn.AVERAGEIF(A:A,A22,G:G)</f>
        <v>47.79390740740741</v>
      </c>
      <c r="J22" s="2">
        <f t="shared" si="8"/>
        <v>14.861792592592593</v>
      </c>
      <c r="K22" s="2">
        <f t="shared" si="9"/>
        <v>104.8617925925926</v>
      </c>
      <c r="L22" s="2">
        <f t="shared" si="10"/>
        <v>540.0747498116724</v>
      </c>
      <c r="M22" s="2">
        <f>SUMIF(A:A,A22,L:L)</f>
        <v>2803.116462868655</v>
      </c>
      <c r="N22" s="3">
        <f t="shared" si="11"/>
        <v>0.19266939385706805</v>
      </c>
      <c r="O22" s="7">
        <f t="shared" si="12"/>
        <v>5.190237951035704</v>
      </c>
      <c r="P22" s="3">
        <f t="shared" si="13"/>
        <v>0.19266939385706805</v>
      </c>
      <c r="Q22" s="3">
        <f>IF(ISNUMBER(P22),SUMIF(A:A,A22,P:P),"")</f>
        <v>0.9533256237587879</v>
      </c>
      <c r="R22" s="3">
        <f t="shared" si="14"/>
        <v>0.20210239718241077</v>
      </c>
      <c r="S22" s="8">
        <f t="shared" si="15"/>
        <v>4.947986832127646</v>
      </c>
    </row>
    <row r="23" spans="1:19" ht="15">
      <c r="A23" s="1">
        <v>7</v>
      </c>
      <c r="B23" s="5">
        <v>0.6458333333333334</v>
      </c>
      <c r="C23" s="1" t="s">
        <v>58</v>
      </c>
      <c r="D23" s="1">
        <v>5</v>
      </c>
      <c r="E23" s="1">
        <v>8</v>
      </c>
      <c r="F23" s="1" t="s">
        <v>71</v>
      </c>
      <c r="G23" s="2">
        <v>52.0698</v>
      </c>
      <c r="H23" s="6">
        <f>1+_xlfn.COUNTIFS(A:A,A23,O:O,"&lt;"&amp;O23)</f>
        <v>3</v>
      </c>
      <c r="I23" s="2">
        <f>_xlfn.AVERAGEIF(A:A,A23,G:G)</f>
        <v>47.79390740740741</v>
      </c>
      <c r="J23" s="2">
        <f t="shared" si="8"/>
        <v>4.275892592592591</v>
      </c>
      <c r="K23" s="2">
        <f t="shared" si="9"/>
        <v>94.27589259259258</v>
      </c>
      <c r="L23" s="2">
        <f t="shared" si="10"/>
        <v>286.1607041275338</v>
      </c>
      <c r="M23" s="2">
        <f>SUMIF(A:A,A23,L:L)</f>
        <v>2803.116462868655</v>
      </c>
      <c r="N23" s="3">
        <f t="shared" si="11"/>
        <v>0.10208662676636791</v>
      </c>
      <c r="O23" s="7">
        <f t="shared" si="12"/>
        <v>9.795602339653822</v>
      </c>
      <c r="P23" s="3">
        <f t="shared" si="13"/>
        <v>0.10208662676636791</v>
      </c>
      <c r="Q23" s="3">
        <f>IF(ISNUMBER(P23),SUMIF(A:A,A23,P:P),"")</f>
        <v>0.9533256237587879</v>
      </c>
      <c r="R23" s="3">
        <f t="shared" si="14"/>
        <v>0.10708474022114195</v>
      </c>
      <c r="S23" s="8">
        <f t="shared" si="15"/>
        <v>9.338398710543522</v>
      </c>
    </row>
    <row r="24" spans="1:19" ht="15">
      <c r="A24" s="1">
        <v>7</v>
      </c>
      <c r="B24" s="5">
        <v>0.6458333333333334</v>
      </c>
      <c r="C24" s="1" t="s">
        <v>58</v>
      </c>
      <c r="D24" s="1">
        <v>5</v>
      </c>
      <c r="E24" s="1">
        <v>4</v>
      </c>
      <c r="F24" s="1" t="s">
        <v>67</v>
      </c>
      <c r="G24" s="2">
        <v>51.065933333333305</v>
      </c>
      <c r="H24" s="6">
        <f>1+_xlfn.COUNTIFS(A:A,A24,O:O,"&lt;"&amp;O24)</f>
        <v>4</v>
      </c>
      <c r="I24" s="2">
        <f>_xlfn.AVERAGEIF(A:A,A24,G:G)</f>
        <v>47.79390740740741</v>
      </c>
      <c r="J24" s="2">
        <f t="shared" si="8"/>
        <v>3.2720259259258953</v>
      </c>
      <c r="K24" s="2">
        <f t="shared" si="9"/>
        <v>93.2720259259259</v>
      </c>
      <c r="L24" s="2">
        <f t="shared" si="10"/>
        <v>269.4334862324461</v>
      </c>
      <c r="M24" s="2">
        <f>SUMIF(A:A,A24,L:L)</f>
        <v>2803.116462868655</v>
      </c>
      <c r="N24" s="3">
        <f t="shared" si="11"/>
        <v>0.09611926218602887</v>
      </c>
      <c r="O24" s="7">
        <f t="shared" si="12"/>
        <v>10.403741947837714</v>
      </c>
      <c r="P24" s="3">
        <f t="shared" si="13"/>
        <v>0.09611926218602887</v>
      </c>
      <c r="Q24" s="3">
        <f>IF(ISNUMBER(P24),SUMIF(A:A,A24,P:P),"")</f>
        <v>0.9533256237587879</v>
      </c>
      <c r="R24" s="3">
        <f t="shared" si="14"/>
        <v>0.10082521626456264</v>
      </c>
      <c r="S24" s="8">
        <f t="shared" si="15"/>
        <v>9.918153781847856</v>
      </c>
    </row>
    <row r="25" spans="1:19" ht="15">
      <c r="A25" s="1">
        <v>7</v>
      </c>
      <c r="B25" s="5">
        <v>0.6458333333333334</v>
      </c>
      <c r="C25" s="1" t="s">
        <v>58</v>
      </c>
      <c r="D25" s="1">
        <v>5</v>
      </c>
      <c r="E25" s="1">
        <v>9</v>
      </c>
      <c r="F25" s="1" t="s">
        <v>72</v>
      </c>
      <c r="G25" s="2">
        <v>47.849599999999995</v>
      </c>
      <c r="H25" s="6">
        <f>1+_xlfn.COUNTIFS(A:A,A25,O:O,"&lt;"&amp;O25)</f>
        <v>5</v>
      </c>
      <c r="I25" s="2">
        <f>_xlfn.AVERAGEIF(A:A,A25,G:G)</f>
        <v>47.79390740740741</v>
      </c>
      <c r="J25" s="2">
        <f t="shared" si="8"/>
        <v>0.0556925925925853</v>
      </c>
      <c r="K25" s="2">
        <f t="shared" si="9"/>
        <v>90.05569259259258</v>
      </c>
      <c r="L25" s="2">
        <f t="shared" si="10"/>
        <v>222.14749553359098</v>
      </c>
      <c r="M25" s="2">
        <f>SUMIF(A:A,A25,L:L)</f>
        <v>2803.116462868655</v>
      </c>
      <c r="N25" s="3">
        <f t="shared" si="11"/>
        <v>0.07925018402776228</v>
      </c>
      <c r="O25" s="7">
        <f t="shared" si="12"/>
        <v>12.6182672288772</v>
      </c>
      <c r="P25" s="3">
        <f t="shared" si="13"/>
        <v>0.07925018402776228</v>
      </c>
      <c r="Q25" s="3">
        <f>IF(ISNUMBER(P25),SUMIF(A:A,A25,P:P),"")</f>
        <v>0.9533256237587879</v>
      </c>
      <c r="R25" s="3">
        <f t="shared" si="14"/>
        <v>0.08313023593690197</v>
      </c>
      <c r="S25" s="8">
        <f t="shared" si="15"/>
        <v>12.029317476724428</v>
      </c>
    </row>
    <row r="26" spans="1:19" ht="15">
      <c r="A26" s="1">
        <v>7</v>
      </c>
      <c r="B26" s="5">
        <v>0.6458333333333334</v>
      </c>
      <c r="C26" s="1" t="s">
        <v>58</v>
      </c>
      <c r="D26" s="1">
        <v>5</v>
      </c>
      <c r="E26" s="1">
        <v>10</v>
      </c>
      <c r="F26" s="1" t="s">
        <v>73</v>
      </c>
      <c r="G26" s="2">
        <v>47.6319</v>
      </c>
      <c r="H26" s="6">
        <f>1+_xlfn.COUNTIFS(A:A,A26,O:O,"&lt;"&amp;O26)</f>
        <v>6</v>
      </c>
      <c r="I26" s="2">
        <f>_xlfn.AVERAGEIF(A:A,A26,G:G)</f>
        <v>47.79390740740741</v>
      </c>
      <c r="J26" s="2">
        <f t="shared" si="8"/>
        <v>-0.16200740740740827</v>
      </c>
      <c r="K26" s="2">
        <f t="shared" si="9"/>
        <v>89.8379925925926</v>
      </c>
      <c r="L26" s="2">
        <f t="shared" si="10"/>
        <v>219.26467364449675</v>
      </c>
      <c r="M26" s="2">
        <f>SUMIF(A:A,A26,L:L)</f>
        <v>2803.116462868655</v>
      </c>
      <c r="N26" s="3">
        <f t="shared" si="11"/>
        <v>0.07822174945243107</v>
      </c>
      <c r="O26" s="7">
        <f t="shared" si="12"/>
        <v>12.784168175733901</v>
      </c>
      <c r="P26" s="3">
        <f t="shared" si="13"/>
        <v>0.07822174945243107</v>
      </c>
      <c r="Q26" s="3">
        <f>IF(ISNUMBER(P26),SUMIF(A:A,A26,P:P),"")</f>
        <v>0.9533256237587879</v>
      </c>
      <c r="R26" s="3">
        <f t="shared" si="14"/>
        <v>0.08205144968622272</v>
      </c>
      <c r="S26" s="8">
        <f t="shared" si="15"/>
        <v>12.187475100368767</v>
      </c>
    </row>
    <row r="27" spans="1:19" ht="15">
      <c r="A27" s="1">
        <v>7</v>
      </c>
      <c r="B27" s="5">
        <v>0.6458333333333334</v>
      </c>
      <c r="C27" s="1" t="s">
        <v>58</v>
      </c>
      <c r="D27" s="1">
        <v>5</v>
      </c>
      <c r="E27" s="1">
        <v>3</v>
      </c>
      <c r="F27" s="1" t="s">
        <v>66</v>
      </c>
      <c r="G27" s="2">
        <v>45.5250666666667</v>
      </c>
      <c r="H27" s="6">
        <f>1+_xlfn.COUNTIFS(A:A,A27,O:O,"&lt;"&amp;O27)</f>
        <v>7</v>
      </c>
      <c r="I27" s="2">
        <f>_xlfn.AVERAGEIF(A:A,A27,G:G)</f>
        <v>47.79390740740741</v>
      </c>
      <c r="J27" s="2">
        <f t="shared" si="8"/>
        <v>-2.268840740740707</v>
      </c>
      <c r="K27" s="2">
        <f t="shared" si="9"/>
        <v>87.7311592592593</v>
      </c>
      <c r="L27" s="2">
        <f t="shared" si="10"/>
        <v>193.22775203876083</v>
      </c>
      <c r="M27" s="2">
        <f>SUMIF(A:A,A27,L:L)</f>
        <v>2803.116462868655</v>
      </c>
      <c r="N27" s="3">
        <f t="shared" si="11"/>
        <v>0.06893318725723414</v>
      </c>
      <c r="O27" s="7">
        <f t="shared" si="12"/>
        <v>14.506800567168838</v>
      </c>
      <c r="P27" s="3">
        <f t="shared" si="13"/>
        <v>0.06893318725723414</v>
      </c>
      <c r="Q27" s="3">
        <f>IF(ISNUMBER(P27),SUMIF(A:A,A27,P:P),"")</f>
        <v>0.9533256237587879</v>
      </c>
      <c r="R27" s="3">
        <f t="shared" si="14"/>
        <v>0.07230812383437596</v>
      </c>
      <c r="S27" s="8">
        <f t="shared" si="15"/>
        <v>13.82970469944057</v>
      </c>
    </row>
    <row r="28" spans="1:19" ht="15">
      <c r="A28" s="1">
        <v>7</v>
      </c>
      <c r="B28" s="5">
        <v>0.6458333333333334</v>
      </c>
      <c r="C28" s="1" t="s">
        <v>58</v>
      </c>
      <c r="D28" s="1">
        <v>5</v>
      </c>
      <c r="E28" s="1">
        <v>2</v>
      </c>
      <c r="F28" s="1" t="s">
        <v>65</v>
      </c>
      <c r="G28" s="2">
        <v>33.5129</v>
      </c>
      <c r="H28" s="6">
        <f>1+_xlfn.COUNTIFS(A:A,A28,O:O,"&lt;"&amp;O28)</f>
        <v>8</v>
      </c>
      <c r="I28" s="2">
        <f>_xlfn.AVERAGEIF(A:A,A28,G:G)</f>
        <v>47.79390740740741</v>
      </c>
      <c r="J28" s="2">
        <f t="shared" si="8"/>
        <v>-14.281007407407408</v>
      </c>
      <c r="K28" s="2">
        <f t="shared" si="9"/>
        <v>75.7189925925926</v>
      </c>
      <c r="L28" s="2">
        <f t="shared" si="10"/>
        <v>93.98540982126389</v>
      </c>
      <c r="M28" s="2">
        <f>SUMIF(A:A,A28,L:L)</f>
        <v>2803.116462868655</v>
      </c>
      <c r="N28" s="3">
        <f t="shared" si="11"/>
        <v>0.03352889937547619</v>
      </c>
      <c r="O28" s="7">
        <f t="shared" si="12"/>
        <v>29.825017182980453</v>
      </c>
      <c r="P28" s="3">
        <f t="shared" si="13"/>
      </c>
      <c r="Q28" s="3">
        <f>IF(ISNUMBER(P28),SUMIF(A:A,A28,P:P),"")</f>
      </c>
      <c r="R28" s="3">
        <f t="shared" si="14"/>
      </c>
      <c r="S28" s="8">
        <f t="shared" si="15"/>
      </c>
    </row>
    <row r="29" spans="1:19" ht="15">
      <c r="A29" s="1">
        <v>7</v>
      </c>
      <c r="B29" s="5">
        <v>0.6458333333333334</v>
      </c>
      <c r="C29" s="1" t="s">
        <v>58</v>
      </c>
      <c r="D29" s="1">
        <v>5</v>
      </c>
      <c r="E29" s="1">
        <v>6</v>
      </c>
      <c r="F29" s="1" t="s">
        <v>69</v>
      </c>
      <c r="G29" s="2">
        <v>17.907400000000003</v>
      </c>
      <c r="H29" s="6">
        <f>1+_xlfn.COUNTIFS(A:A,A29,O:O,"&lt;"&amp;O29)</f>
        <v>9</v>
      </c>
      <c r="I29" s="2">
        <f>_xlfn.AVERAGEIF(A:A,A29,G:G)</f>
        <v>47.79390740740741</v>
      </c>
      <c r="J29" s="2">
        <f t="shared" si="8"/>
        <v>-29.886507407407407</v>
      </c>
      <c r="K29" s="2">
        <f t="shared" si="9"/>
        <v>60.11349259259259</v>
      </c>
      <c r="L29" s="2">
        <f t="shared" si="10"/>
        <v>36.84830261460343</v>
      </c>
      <c r="M29" s="2">
        <f>SUMIF(A:A,A29,L:L)</f>
        <v>2803.116462868655</v>
      </c>
      <c r="N29" s="3">
        <f t="shared" si="11"/>
        <v>0.013145476865735929</v>
      </c>
      <c r="O29" s="7">
        <f t="shared" si="12"/>
        <v>76.0717933790998</v>
      </c>
      <c r="P29" s="3">
        <f t="shared" si="13"/>
      </c>
      <c r="Q29" s="3">
        <f>IF(ISNUMBER(P29),SUMIF(A:A,A29,P:P),"")</f>
      </c>
      <c r="R29" s="3">
        <f t="shared" si="14"/>
      </c>
      <c r="S29" s="8">
        <f t="shared" si="15"/>
      </c>
    </row>
    <row r="30" spans="1:19" ht="15">
      <c r="A30" s="1">
        <v>8</v>
      </c>
      <c r="B30" s="5">
        <v>0.6666666666666666</v>
      </c>
      <c r="C30" s="1" t="s">
        <v>58</v>
      </c>
      <c r="D30" s="1">
        <v>6</v>
      </c>
      <c r="E30" s="1">
        <v>5</v>
      </c>
      <c r="F30" s="1" t="s">
        <v>76</v>
      </c>
      <c r="G30" s="2">
        <v>73.71203333333341</v>
      </c>
      <c r="H30" s="6">
        <f>1+_xlfn.COUNTIFS(A:A,A30,O:O,"&lt;"&amp;O30)</f>
        <v>1</v>
      </c>
      <c r="I30" s="2">
        <f>_xlfn.AVERAGEIF(A:A,A30,G:G)</f>
        <v>50.46877575757574</v>
      </c>
      <c r="J30" s="2">
        <f t="shared" si="8"/>
        <v>23.243257575757667</v>
      </c>
      <c r="K30" s="2">
        <f t="shared" si="9"/>
        <v>113.24325757575767</v>
      </c>
      <c r="L30" s="2">
        <f t="shared" si="10"/>
        <v>893.0079242215406</v>
      </c>
      <c r="M30" s="2">
        <f>SUMIF(A:A,A30,L:L)</f>
        <v>3394.788735331744</v>
      </c>
      <c r="N30" s="3">
        <f t="shared" si="11"/>
        <v>0.26305257671189797</v>
      </c>
      <c r="O30" s="7">
        <f t="shared" si="12"/>
        <v>3.801521401157861</v>
      </c>
      <c r="P30" s="3">
        <f t="shared" si="13"/>
        <v>0.26305257671189797</v>
      </c>
      <c r="Q30" s="3">
        <f>IF(ISNUMBER(P30),SUMIF(A:A,A30,P:P),"")</f>
        <v>0.8880512190806417</v>
      </c>
      <c r="R30" s="3">
        <f t="shared" si="14"/>
        <v>0.2962132938505778</v>
      </c>
      <c r="S30" s="8">
        <f t="shared" si="15"/>
        <v>3.3759457146593874</v>
      </c>
    </row>
    <row r="31" spans="1:19" ht="15">
      <c r="A31" s="1">
        <v>8</v>
      </c>
      <c r="B31" s="5">
        <v>0.6666666666666666</v>
      </c>
      <c r="C31" s="1" t="s">
        <v>58</v>
      </c>
      <c r="D31" s="1">
        <v>6</v>
      </c>
      <c r="E31" s="1">
        <v>11</v>
      </c>
      <c r="F31" s="1" t="s">
        <v>81</v>
      </c>
      <c r="G31" s="2">
        <v>68.81779999999999</v>
      </c>
      <c r="H31" s="6">
        <f>1+_xlfn.COUNTIFS(A:A,A31,O:O,"&lt;"&amp;O31)</f>
        <v>2</v>
      </c>
      <c r="I31" s="2">
        <f>_xlfn.AVERAGEIF(A:A,A31,G:G)</f>
        <v>50.46877575757574</v>
      </c>
      <c r="J31" s="2">
        <f t="shared" si="8"/>
        <v>18.34902424242425</v>
      </c>
      <c r="K31" s="2">
        <f t="shared" si="9"/>
        <v>108.34902424242425</v>
      </c>
      <c r="L31" s="2">
        <f t="shared" si="10"/>
        <v>665.7681285203956</v>
      </c>
      <c r="M31" s="2">
        <f>SUMIF(A:A,A31,L:L)</f>
        <v>3394.788735331744</v>
      </c>
      <c r="N31" s="3">
        <f t="shared" si="11"/>
        <v>0.19611474540118495</v>
      </c>
      <c r="O31" s="7">
        <f t="shared" si="12"/>
        <v>5.099055647010813</v>
      </c>
      <c r="P31" s="3">
        <f t="shared" si="13"/>
        <v>0.19611474540118495</v>
      </c>
      <c r="Q31" s="3">
        <f>IF(ISNUMBER(P31),SUMIF(A:A,A31,P:P),"")</f>
        <v>0.8880512190806417</v>
      </c>
      <c r="R31" s="3">
        <f t="shared" si="14"/>
        <v>0.22083720081395022</v>
      </c>
      <c r="S31" s="8">
        <f t="shared" si="15"/>
        <v>4.528222583487982</v>
      </c>
    </row>
    <row r="32" spans="1:19" ht="15">
      <c r="A32" s="1">
        <v>8</v>
      </c>
      <c r="B32" s="5">
        <v>0.6666666666666666</v>
      </c>
      <c r="C32" s="1" t="s">
        <v>58</v>
      </c>
      <c r="D32" s="1">
        <v>6</v>
      </c>
      <c r="E32" s="1">
        <v>9</v>
      </c>
      <c r="F32" s="1" t="s">
        <v>80</v>
      </c>
      <c r="G32" s="2">
        <v>62.5186</v>
      </c>
      <c r="H32" s="6">
        <f>1+_xlfn.COUNTIFS(A:A,A32,O:O,"&lt;"&amp;O32)</f>
        <v>3</v>
      </c>
      <c r="I32" s="2">
        <f>_xlfn.AVERAGEIF(A:A,A32,G:G)</f>
        <v>50.46877575757574</v>
      </c>
      <c r="J32" s="2">
        <f aca="true" t="shared" si="16" ref="J32:J52">G32-I32</f>
        <v>12.049824242424258</v>
      </c>
      <c r="K32" s="2">
        <f aca="true" t="shared" si="17" ref="K32:K52">90+J32</f>
        <v>102.04982424242425</v>
      </c>
      <c r="L32" s="2">
        <f aca="true" t="shared" si="18" ref="L32:L52">EXP(0.06*K32)</f>
        <v>456.2265263811121</v>
      </c>
      <c r="M32" s="2">
        <f>SUMIF(A:A,A32,L:L)</f>
        <v>3394.788735331744</v>
      </c>
      <c r="N32" s="3">
        <f aca="true" t="shared" si="19" ref="N32:N52">L32/M32</f>
        <v>0.1343902557566749</v>
      </c>
      <c r="O32" s="7">
        <f aca="true" t="shared" si="20" ref="O32:O52">1/N32</f>
        <v>7.441015677584437</v>
      </c>
      <c r="P32" s="3">
        <f aca="true" t="shared" si="21" ref="P32:P52">IF(O32&gt;21,"",N32)</f>
        <v>0.1343902557566749</v>
      </c>
      <c r="Q32" s="3">
        <f>IF(ISNUMBER(P32),SUMIF(A:A,A32,P:P),"")</f>
        <v>0.8880512190806417</v>
      </c>
      <c r="R32" s="3">
        <f aca="true" t="shared" si="22" ref="R32:R52">_xlfn.IFERROR(P32*(1/Q32),"")</f>
        <v>0.15133164942423358</v>
      </c>
      <c r="S32" s="8">
        <f aca="true" t="shared" si="23" ref="S32:S52">_xlfn.IFERROR(1/R32,"")</f>
        <v>6.608003043677025</v>
      </c>
    </row>
    <row r="33" spans="1:19" ht="15">
      <c r="A33" s="1">
        <v>8</v>
      </c>
      <c r="B33" s="5">
        <v>0.6666666666666666</v>
      </c>
      <c r="C33" s="1" t="s">
        <v>58</v>
      </c>
      <c r="D33" s="1">
        <v>6</v>
      </c>
      <c r="E33" s="1">
        <v>2</v>
      </c>
      <c r="F33" s="1" t="s">
        <v>74</v>
      </c>
      <c r="G33" s="2">
        <v>55.871700000000004</v>
      </c>
      <c r="H33" s="6">
        <f>1+_xlfn.COUNTIFS(A:A,A33,O:O,"&lt;"&amp;O33)</f>
        <v>4</v>
      </c>
      <c r="I33" s="2">
        <f>_xlfn.AVERAGEIF(A:A,A33,G:G)</f>
        <v>50.46877575757574</v>
      </c>
      <c r="J33" s="2">
        <f t="shared" si="16"/>
        <v>5.4029242424242625</v>
      </c>
      <c r="K33" s="2">
        <f t="shared" si="17"/>
        <v>95.40292424242426</v>
      </c>
      <c r="L33" s="2">
        <f t="shared" si="18"/>
        <v>306.18070122695167</v>
      </c>
      <c r="M33" s="2">
        <f>SUMIF(A:A,A33,L:L)</f>
        <v>3394.788735331744</v>
      </c>
      <c r="N33" s="3">
        <f t="shared" si="19"/>
        <v>0.09019138600300299</v>
      </c>
      <c r="O33" s="7">
        <f t="shared" si="20"/>
        <v>11.087533347882072</v>
      </c>
      <c r="P33" s="3">
        <f t="shared" si="21"/>
        <v>0.09019138600300299</v>
      </c>
      <c r="Q33" s="3">
        <f>IF(ISNUMBER(P33),SUMIF(A:A,A33,P:P),"")</f>
        <v>0.8880512190806417</v>
      </c>
      <c r="R33" s="3">
        <f t="shared" si="22"/>
        <v>0.10156101817682764</v>
      </c>
      <c r="S33" s="8">
        <f t="shared" si="23"/>
        <v>9.846297506183943</v>
      </c>
    </row>
    <row r="34" spans="1:19" ht="15">
      <c r="A34" s="1">
        <v>8</v>
      </c>
      <c r="B34" s="5">
        <v>0.6666666666666666</v>
      </c>
      <c r="C34" s="1" t="s">
        <v>58</v>
      </c>
      <c r="D34" s="1">
        <v>6</v>
      </c>
      <c r="E34" s="1">
        <v>7</v>
      </c>
      <c r="F34" s="1" t="s">
        <v>78</v>
      </c>
      <c r="G34" s="2">
        <v>54.2766333333333</v>
      </c>
      <c r="H34" s="6">
        <f>1+_xlfn.COUNTIFS(A:A,A34,O:O,"&lt;"&amp;O34)</f>
        <v>5</v>
      </c>
      <c r="I34" s="2">
        <f>_xlfn.AVERAGEIF(A:A,A34,G:G)</f>
        <v>50.46877575757574</v>
      </c>
      <c r="J34" s="2">
        <f t="shared" si="16"/>
        <v>3.8078575757575592</v>
      </c>
      <c r="K34" s="2">
        <f t="shared" si="17"/>
        <v>93.80785757575757</v>
      </c>
      <c r="L34" s="2">
        <f t="shared" si="18"/>
        <v>278.236495294194</v>
      </c>
      <c r="M34" s="2">
        <f>SUMIF(A:A,A34,L:L)</f>
        <v>3394.788735331744</v>
      </c>
      <c r="N34" s="3">
        <f t="shared" si="19"/>
        <v>0.08195988527898904</v>
      </c>
      <c r="O34" s="7">
        <f t="shared" si="20"/>
        <v>12.2010907725899</v>
      </c>
      <c r="P34" s="3">
        <f t="shared" si="21"/>
        <v>0.08195988527898904</v>
      </c>
      <c r="Q34" s="3">
        <f>IF(ISNUMBER(P34),SUMIF(A:A,A34,P:P),"")</f>
        <v>0.8880512190806417</v>
      </c>
      <c r="R34" s="3">
        <f t="shared" si="22"/>
        <v>0.09229184479228385</v>
      </c>
      <c r="S34" s="8">
        <f t="shared" si="23"/>
        <v>10.83519353471203</v>
      </c>
    </row>
    <row r="35" spans="1:19" ht="15">
      <c r="A35" s="1">
        <v>8</v>
      </c>
      <c r="B35" s="5">
        <v>0.6666666666666666</v>
      </c>
      <c r="C35" s="1" t="s">
        <v>58</v>
      </c>
      <c r="D35" s="1">
        <v>6</v>
      </c>
      <c r="E35" s="1">
        <v>8</v>
      </c>
      <c r="F35" s="1" t="s">
        <v>79</v>
      </c>
      <c r="G35" s="2">
        <v>51.3246</v>
      </c>
      <c r="H35" s="6">
        <f>1+_xlfn.COUNTIFS(A:A,A35,O:O,"&lt;"&amp;O35)</f>
        <v>6</v>
      </c>
      <c r="I35" s="2">
        <f>_xlfn.AVERAGEIF(A:A,A35,G:G)</f>
        <v>50.46877575757574</v>
      </c>
      <c r="J35" s="2">
        <f t="shared" si="16"/>
        <v>0.855824242424255</v>
      </c>
      <c r="K35" s="2">
        <f t="shared" si="17"/>
        <v>90.85582424242426</v>
      </c>
      <c r="L35" s="2">
        <f t="shared" si="18"/>
        <v>233.07247449751873</v>
      </c>
      <c r="M35" s="2">
        <f>SUMIF(A:A,A35,L:L)</f>
        <v>3394.788735331744</v>
      </c>
      <c r="N35" s="3">
        <f t="shared" si="19"/>
        <v>0.06865595849066658</v>
      </c>
      <c r="O35" s="7">
        <f t="shared" si="20"/>
        <v>14.565378183977211</v>
      </c>
      <c r="P35" s="3">
        <f t="shared" si="21"/>
        <v>0.06865595849066658</v>
      </c>
      <c r="Q35" s="3">
        <f>IF(ISNUMBER(P35),SUMIF(A:A,A35,P:P),"")</f>
        <v>0.8880512190806417</v>
      </c>
      <c r="R35" s="3">
        <f t="shared" si="22"/>
        <v>0.07731080934919826</v>
      </c>
      <c r="S35" s="8">
        <f t="shared" si="23"/>
        <v>12.934801852651544</v>
      </c>
    </row>
    <row r="36" spans="1:19" ht="15">
      <c r="A36" s="1">
        <v>8</v>
      </c>
      <c r="B36" s="5">
        <v>0.6666666666666666</v>
      </c>
      <c r="C36" s="1" t="s">
        <v>58</v>
      </c>
      <c r="D36" s="1">
        <v>6</v>
      </c>
      <c r="E36" s="1">
        <v>3</v>
      </c>
      <c r="F36" s="1" t="s">
        <v>75</v>
      </c>
      <c r="G36" s="2">
        <v>40.449600000000004</v>
      </c>
      <c r="H36" s="6">
        <f>1+_xlfn.COUNTIFS(A:A,A36,O:O,"&lt;"&amp;O36)</f>
        <v>9</v>
      </c>
      <c r="I36" s="2">
        <f>_xlfn.AVERAGEIF(A:A,A36,G:G)</f>
        <v>50.46877575757574</v>
      </c>
      <c r="J36" s="2">
        <f t="shared" si="16"/>
        <v>-10.019175757575738</v>
      </c>
      <c r="K36" s="2">
        <f t="shared" si="17"/>
        <v>79.98082424242426</v>
      </c>
      <c r="L36" s="2">
        <f t="shared" si="18"/>
        <v>121.37069465434536</v>
      </c>
      <c r="M36" s="2">
        <f>SUMIF(A:A,A36,L:L)</f>
        <v>3394.788735331744</v>
      </c>
      <c r="N36" s="3">
        <f t="shared" si="19"/>
        <v>0.03575206120815787</v>
      </c>
      <c r="O36" s="7">
        <f t="shared" si="20"/>
        <v>27.970415304945302</v>
      </c>
      <c r="P36" s="3">
        <f t="shared" si="21"/>
      </c>
      <c r="Q36" s="3">
        <f>IF(ISNUMBER(P36),SUMIF(A:A,A36,P:P),"")</f>
      </c>
      <c r="R36" s="3">
        <f t="shared" si="22"/>
      </c>
      <c r="S36" s="8">
        <f t="shared" si="23"/>
      </c>
    </row>
    <row r="37" spans="1:19" ht="15">
      <c r="A37" s="1">
        <v>8</v>
      </c>
      <c r="B37" s="5">
        <v>0.6666666666666666</v>
      </c>
      <c r="C37" s="1" t="s">
        <v>58</v>
      </c>
      <c r="D37" s="1">
        <v>6</v>
      </c>
      <c r="E37" s="1">
        <v>6</v>
      </c>
      <c r="F37" s="1" t="s">
        <v>77</v>
      </c>
      <c r="G37" s="2">
        <v>47.2254666666667</v>
      </c>
      <c r="H37" s="6">
        <f>1+_xlfn.COUNTIFS(A:A,A37,O:O,"&lt;"&amp;O37)</f>
        <v>7</v>
      </c>
      <c r="I37" s="2">
        <f>_xlfn.AVERAGEIF(A:A,A37,G:G)</f>
        <v>50.46877575757574</v>
      </c>
      <c r="J37" s="2">
        <f t="shared" si="16"/>
        <v>-3.243309090909044</v>
      </c>
      <c r="K37" s="2">
        <f t="shared" si="17"/>
        <v>86.75669090909096</v>
      </c>
      <c r="L37" s="2">
        <f t="shared" si="18"/>
        <v>182.25402479087262</v>
      </c>
      <c r="M37" s="2">
        <f>SUMIF(A:A,A37,L:L)</f>
        <v>3394.788735331744</v>
      </c>
      <c r="N37" s="3">
        <f t="shared" si="19"/>
        <v>0.05368641143822532</v>
      </c>
      <c r="O37" s="7">
        <f t="shared" si="20"/>
        <v>18.626687335037428</v>
      </c>
      <c r="P37" s="3">
        <f t="shared" si="21"/>
        <v>0.05368641143822532</v>
      </c>
      <c r="Q37" s="3">
        <f>IF(ISNUMBER(P37),SUMIF(A:A,A37,P:P),"")</f>
        <v>0.8880512190806417</v>
      </c>
      <c r="R37" s="3">
        <f t="shared" si="22"/>
        <v>0.06045418359292877</v>
      </c>
      <c r="S37" s="8">
        <f t="shared" si="23"/>
        <v>16.541452395313936</v>
      </c>
    </row>
    <row r="38" spans="1:19" ht="15">
      <c r="A38" s="1">
        <v>8</v>
      </c>
      <c r="B38" s="5">
        <v>0.6666666666666666</v>
      </c>
      <c r="C38" s="1" t="s">
        <v>58</v>
      </c>
      <c r="D38" s="1">
        <v>6</v>
      </c>
      <c r="E38" s="1">
        <v>12</v>
      </c>
      <c r="F38" s="1" t="s">
        <v>82</v>
      </c>
      <c r="G38" s="2">
        <v>41.9331333333333</v>
      </c>
      <c r="H38" s="6">
        <f>1+_xlfn.COUNTIFS(A:A,A38,O:O,"&lt;"&amp;O38)</f>
        <v>8</v>
      </c>
      <c r="I38" s="2">
        <f>_xlfn.AVERAGEIF(A:A,A38,G:G)</f>
        <v>50.46877575757574</v>
      </c>
      <c r="J38" s="2">
        <f t="shared" si="16"/>
        <v>-8.53564242424244</v>
      </c>
      <c r="K38" s="2">
        <f t="shared" si="17"/>
        <v>81.46435757575756</v>
      </c>
      <c r="L38" s="2">
        <f t="shared" si="18"/>
        <v>132.66955059660924</v>
      </c>
      <c r="M38" s="2">
        <f>SUMIF(A:A,A38,L:L)</f>
        <v>3394.788735331744</v>
      </c>
      <c r="N38" s="3">
        <f t="shared" si="19"/>
        <v>0.039080355491884405</v>
      </c>
      <c r="O38" s="7">
        <f t="shared" si="20"/>
        <v>25.58830357128313</v>
      </c>
      <c r="P38" s="3">
        <f t="shared" si="21"/>
      </c>
      <c r="Q38" s="3">
        <f>IF(ISNUMBER(P38),SUMIF(A:A,A38,P:P),"")</f>
      </c>
      <c r="R38" s="3">
        <f t="shared" si="22"/>
      </c>
      <c r="S38" s="8">
        <f t="shared" si="23"/>
      </c>
    </row>
    <row r="39" spans="1:19" ht="15">
      <c r="A39" s="1">
        <v>8</v>
      </c>
      <c r="B39" s="5">
        <v>0.6666666666666666</v>
      </c>
      <c r="C39" s="1" t="s">
        <v>58</v>
      </c>
      <c r="D39" s="1">
        <v>6</v>
      </c>
      <c r="E39" s="1">
        <v>13</v>
      </c>
      <c r="F39" s="1" t="s">
        <v>83</v>
      </c>
      <c r="G39" s="2">
        <v>29.002533333333304</v>
      </c>
      <c r="H39" s="6">
        <f>1+_xlfn.COUNTIFS(A:A,A39,O:O,"&lt;"&amp;O39)</f>
        <v>11</v>
      </c>
      <c r="I39" s="2">
        <f>_xlfn.AVERAGEIF(A:A,A39,G:G)</f>
        <v>50.46877575757574</v>
      </c>
      <c r="J39" s="2">
        <f t="shared" si="16"/>
        <v>-21.466242424242438</v>
      </c>
      <c r="K39" s="2">
        <f t="shared" si="17"/>
        <v>68.53375757575756</v>
      </c>
      <c r="L39" s="2">
        <f t="shared" si="18"/>
        <v>61.07028747612338</v>
      </c>
      <c r="M39" s="2">
        <f>SUMIF(A:A,A39,L:L)</f>
        <v>3394.788735331744</v>
      </c>
      <c r="N39" s="3">
        <f t="shared" si="19"/>
        <v>0.017989422092905435</v>
      </c>
      <c r="O39" s="7">
        <f t="shared" si="20"/>
        <v>55.58822261413135</v>
      </c>
      <c r="P39" s="3">
        <f t="shared" si="21"/>
      </c>
      <c r="Q39" s="3">
        <f>IF(ISNUMBER(P39),SUMIF(A:A,A39,P:P),"")</f>
      </c>
      <c r="R39" s="3">
        <f t="shared" si="22"/>
      </c>
      <c r="S39" s="8">
        <f t="shared" si="23"/>
      </c>
    </row>
    <row r="40" spans="1:19" ht="15">
      <c r="A40" s="1">
        <v>8</v>
      </c>
      <c r="B40" s="5">
        <v>0.6666666666666666</v>
      </c>
      <c r="C40" s="1" t="s">
        <v>58</v>
      </c>
      <c r="D40" s="1">
        <v>6</v>
      </c>
      <c r="E40" s="1">
        <v>14</v>
      </c>
      <c r="F40" s="1" t="s">
        <v>84</v>
      </c>
      <c r="G40" s="2">
        <v>30.0244333333333</v>
      </c>
      <c r="H40" s="6">
        <f>1+_xlfn.COUNTIFS(A:A,A40,O:O,"&lt;"&amp;O40)</f>
        <v>10</v>
      </c>
      <c r="I40" s="2">
        <f>_xlfn.AVERAGEIF(A:A,A40,G:G)</f>
        <v>50.46877575757574</v>
      </c>
      <c r="J40" s="2">
        <f t="shared" si="16"/>
        <v>-20.444342424242443</v>
      </c>
      <c r="K40" s="2">
        <f t="shared" si="17"/>
        <v>69.55565757575755</v>
      </c>
      <c r="L40" s="2">
        <f t="shared" si="18"/>
        <v>64.93192767208124</v>
      </c>
      <c r="M40" s="2">
        <f>SUMIF(A:A,A40,L:L)</f>
        <v>3394.788735331744</v>
      </c>
      <c r="N40" s="3">
        <f t="shared" si="19"/>
        <v>0.0191269421264107</v>
      </c>
      <c r="O40" s="7">
        <f t="shared" si="20"/>
        <v>52.28227248197654</v>
      </c>
      <c r="P40" s="3">
        <f t="shared" si="21"/>
      </c>
      <c r="Q40" s="3">
        <f>IF(ISNUMBER(P40),SUMIF(A:A,A40,P:P),"")</f>
      </c>
      <c r="R40" s="3">
        <f t="shared" si="22"/>
      </c>
      <c r="S40" s="8">
        <f t="shared" si="23"/>
      </c>
    </row>
    <row r="41" spans="1:19" ht="15">
      <c r="A41" s="1">
        <v>9</v>
      </c>
      <c r="B41" s="5">
        <v>0.6875</v>
      </c>
      <c r="C41" s="1" t="s">
        <v>58</v>
      </c>
      <c r="D41" s="1">
        <v>7</v>
      </c>
      <c r="E41" s="1">
        <v>7</v>
      </c>
      <c r="F41" s="1" t="s">
        <v>90</v>
      </c>
      <c r="G41" s="2">
        <v>74.8554666666667</v>
      </c>
      <c r="H41" s="6">
        <f>1+_xlfn.COUNTIFS(A:A,A41,O:O,"&lt;"&amp;O41)</f>
        <v>1</v>
      </c>
      <c r="I41" s="2">
        <f>_xlfn.AVERAGEIF(A:A,A41,G:G)</f>
        <v>48.716962500000015</v>
      </c>
      <c r="J41" s="2">
        <f t="shared" si="16"/>
        <v>26.138504166666685</v>
      </c>
      <c r="K41" s="2">
        <f t="shared" si="17"/>
        <v>116.13850416666668</v>
      </c>
      <c r="L41" s="2">
        <f t="shared" si="18"/>
        <v>1062.4259986036755</v>
      </c>
      <c r="M41" s="2">
        <f>SUMIF(A:A,A41,L:L)</f>
        <v>2601.5783206428387</v>
      </c>
      <c r="N41" s="3">
        <f t="shared" si="19"/>
        <v>0.4083774799988165</v>
      </c>
      <c r="O41" s="7">
        <f t="shared" si="20"/>
        <v>2.4487148507868213</v>
      </c>
      <c r="P41" s="3">
        <f t="shared" si="21"/>
        <v>0.4083774799988165</v>
      </c>
      <c r="Q41" s="3">
        <f>IF(ISNUMBER(P41),SUMIF(A:A,A41,P:P),"")</f>
        <v>0.9404444078024504</v>
      </c>
      <c r="R41" s="3">
        <f t="shared" si="22"/>
        <v>0.4342388307173604</v>
      </c>
      <c r="S41" s="8">
        <f t="shared" si="23"/>
        <v>2.3028801877252776</v>
      </c>
    </row>
    <row r="42" spans="1:19" ht="15">
      <c r="A42" s="1">
        <v>9</v>
      </c>
      <c r="B42" s="5">
        <v>0.6875</v>
      </c>
      <c r="C42" s="1" t="s">
        <v>58</v>
      </c>
      <c r="D42" s="1">
        <v>7</v>
      </c>
      <c r="E42" s="1">
        <v>8</v>
      </c>
      <c r="F42" s="1" t="s">
        <v>91</v>
      </c>
      <c r="G42" s="2">
        <v>64.8934</v>
      </c>
      <c r="H42" s="6">
        <f>1+_xlfn.COUNTIFS(A:A,A42,O:O,"&lt;"&amp;O42)</f>
        <v>2</v>
      </c>
      <c r="I42" s="2">
        <f>_xlfn.AVERAGEIF(A:A,A42,G:G)</f>
        <v>48.716962500000015</v>
      </c>
      <c r="J42" s="2">
        <f t="shared" si="16"/>
        <v>16.176437499999984</v>
      </c>
      <c r="K42" s="2">
        <f t="shared" si="17"/>
        <v>106.17643749999999</v>
      </c>
      <c r="L42" s="2">
        <f t="shared" si="18"/>
        <v>584.4003331802422</v>
      </c>
      <c r="M42" s="2">
        <f>SUMIF(A:A,A42,L:L)</f>
        <v>2601.5783206428387</v>
      </c>
      <c r="N42" s="3">
        <f t="shared" si="19"/>
        <v>0.22463299626352953</v>
      </c>
      <c r="O42" s="7">
        <f t="shared" si="20"/>
        <v>4.451705745076044</v>
      </c>
      <c r="P42" s="3">
        <f t="shared" si="21"/>
        <v>0.22463299626352953</v>
      </c>
      <c r="Q42" s="3">
        <f>IF(ISNUMBER(P42),SUMIF(A:A,A42,P:P),"")</f>
        <v>0.9404444078024504</v>
      </c>
      <c r="R42" s="3">
        <f t="shared" si="22"/>
        <v>0.2388583465432397</v>
      </c>
      <c r="S42" s="8">
        <f t="shared" si="23"/>
        <v>4.186581773138807</v>
      </c>
    </row>
    <row r="43" spans="1:19" ht="15">
      <c r="A43" s="1">
        <v>9</v>
      </c>
      <c r="B43" s="5">
        <v>0.6875</v>
      </c>
      <c r="C43" s="1" t="s">
        <v>58</v>
      </c>
      <c r="D43" s="1">
        <v>7</v>
      </c>
      <c r="E43" s="1">
        <v>5</v>
      </c>
      <c r="F43" s="1" t="s">
        <v>88</v>
      </c>
      <c r="G43" s="2">
        <v>48.8611666666667</v>
      </c>
      <c r="H43" s="6">
        <f>1+_xlfn.COUNTIFS(A:A,A43,O:O,"&lt;"&amp;O43)</f>
        <v>3</v>
      </c>
      <c r="I43" s="2">
        <f>_xlfn.AVERAGEIF(A:A,A43,G:G)</f>
        <v>48.716962500000015</v>
      </c>
      <c r="J43" s="2">
        <f t="shared" si="16"/>
        <v>0.14420416666668245</v>
      </c>
      <c r="K43" s="2">
        <f t="shared" si="17"/>
        <v>90.14420416666668</v>
      </c>
      <c r="L43" s="2">
        <f t="shared" si="18"/>
        <v>223.3303912226048</v>
      </c>
      <c r="M43" s="2">
        <f>SUMIF(A:A,A43,L:L)</f>
        <v>2601.5783206428387</v>
      </c>
      <c r="N43" s="3">
        <f t="shared" si="19"/>
        <v>0.08584419290802701</v>
      </c>
      <c r="O43" s="7">
        <f t="shared" si="20"/>
        <v>11.649011611902443</v>
      </c>
      <c r="P43" s="3">
        <f t="shared" si="21"/>
        <v>0.08584419290802701</v>
      </c>
      <c r="Q43" s="3">
        <f>IF(ISNUMBER(P43),SUMIF(A:A,A43,P:P),"")</f>
        <v>0.9404444078024504</v>
      </c>
      <c r="R43" s="3">
        <f t="shared" si="22"/>
        <v>0.09128045442751936</v>
      </c>
      <c r="S43" s="8">
        <f t="shared" si="23"/>
        <v>10.95524782683946</v>
      </c>
    </row>
    <row r="44" spans="1:19" ht="15">
      <c r="A44" s="1">
        <v>9</v>
      </c>
      <c r="B44" s="5">
        <v>0.6875</v>
      </c>
      <c r="C44" s="1" t="s">
        <v>58</v>
      </c>
      <c r="D44" s="1">
        <v>7</v>
      </c>
      <c r="E44" s="1">
        <v>2</v>
      </c>
      <c r="F44" s="1" t="s">
        <v>86</v>
      </c>
      <c r="G44" s="2">
        <v>48.402933333333294</v>
      </c>
      <c r="H44" s="6">
        <f>1+_xlfn.COUNTIFS(A:A,A44,O:O,"&lt;"&amp;O44)</f>
        <v>4</v>
      </c>
      <c r="I44" s="2">
        <f>_xlfn.AVERAGEIF(A:A,A44,G:G)</f>
        <v>48.716962500000015</v>
      </c>
      <c r="J44" s="2">
        <f t="shared" si="16"/>
        <v>-0.314029166666721</v>
      </c>
      <c r="K44" s="2">
        <f t="shared" si="17"/>
        <v>89.68597083333327</v>
      </c>
      <c r="L44" s="2">
        <f t="shared" si="18"/>
        <v>217.27378710404088</v>
      </c>
      <c r="M44" s="2">
        <f>SUMIF(A:A,A44,L:L)</f>
        <v>2601.5783206428387</v>
      </c>
      <c r="N44" s="3">
        <f t="shared" si="19"/>
        <v>0.08351614301980863</v>
      </c>
      <c r="O44" s="7">
        <f t="shared" si="20"/>
        <v>11.973733027431797</v>
      </c>
      <c r="P44" s="3">
        <f t="shared" si="21"/>
        <v>0.08351614301980863</v>
      </c>
      <c r="Q44" s="3">
        <f>IF(ISNUMBER(P44),SUMIF(A:A,A44,P:P),"")</f>
        <v>0.9404444078024504</v>
      </c>
      <c r="R44" s="3">
        <f t="shared" si="22"/>
        <v>0.08880497595276468</v>
      </c>
      <c r="S44" s="8">
        <f t="shared" si="23"/>
        <v>11.260630266167736</v>
      </c>
    </row>
    <row r="45" spans="1:19" ht="15">
      <c r="A45" s="1">
        <v>9</v>
      </c>
      <c r="B45" s="5">
        <v>0.6875</v>
      </c>
      <c r="C45" s="1" t="s">
        <v>58</v>
      </c>
      <c r="D45" s="1">
        <v>7</v>
      </c>
      <c r="E45" s="1">
        <v>9</v>
      </c>
      <c r="F45" s="1" t="s">
        <v>92</v>
      </c>
      <c r="G45" s="2">
        <v>46.247666666666696</v>
      </c>
      <c r="H45" s="6">
        <f>1+_xlfn.COUNTIFS(A:A,A45,O:O,"&lt;"&amp;O45)</f>
        <v>5</v>
      </c>
      <c r="I45" s="2">
        <f>_xlfn.AVERAGEIF(A:A,A45,G:G)</f>
        <v>48.716962500000015</v>
      </c>
      <c r="J45" s="2">
        <f t="shared" si="16"/>
        <v>-2.4692958333333195</v>
      </c>
      <c r="K45" s="2">
        <f t="shared" si="17"/>
        <v>87.53070416666668</v>
      </c>
      <c r="L45" s="2">
        <f t="shared" si="18"/>
        <v>190.91766274537784</v>
      </c>
      <c r="M45" s="2">
        <f>SUMIF(A:A,A45,L:L)</f>
        <v>2601.5783206428387</v>
      </c>
      <c r="N45" s="3">
        <f t="shared" si="19"/>
        <v>0.07338532199107614</v>
      </c>
      <c r="O45" s="7">
        <f t="shared" si="20"/>
        <v>13.626703172626302</v>
      </c>
      <c r="P45" s="3">
        <f t="shared" si="21"/>
        <v>0.07338532199107614</v>
      </c>
      <c r="Q45" s="3">
        <f>IF(ISNUMBER(P45),SUMIF(A:A,A45,P:P),"")</f>
        <v>0.9404444078024504</v>
      </c>
      <c r="R45" s="3">
        <f t="shared" si="22"/>
        <v>0.07803259967546264</v>
      </c>
      <c r="S45" s="8">
        <f t="shared" si="23"/>
        <v>12.815156795480314</v>
      </c>
    </row>
    <row r="46" spans="1:19" ht="15">
      <c r="A46" s="1">
        <v>9</v>
      </c>
      <c r="B46" s="5">
        <v>0.6875</v>
      </c>
      <c r="C46" s="1" t="s">
        <v>58</v>
      </c>
      <c r="D46" s="1">
        <v>7</v>
      </c>
      <c r="E46" s="1">
        <v>3</v>
      </c>
      <c r="F46" s="1" t="s">
        <v>87</v>
      </c>
      <c r="G46" s="2">
        <v>44.1452666666667</v>
      </c>
      <c r="H46" s="6">
        <f>1+_xlfn.COUNTIFS(A:A,A46,O:O,"&lt;"&amp;O46)</f>
        <v>6</v>
      </c>
      <c r="I46" s="2">
        <f>_xlfn.AVERAGEIF(A:A,A46,G:G)</f>
        <v>48.716962500000015</v>
      </c>
      <c r="J46" s="2">
        <f t="shared" si="16"/>
        <v>-4.571695833333315</v>
      </c>
      <c r="K46" s="2">
        <f t="shared" si="17"/>
        <v>85.42830416666669</v>
      </c>
      <c r="L46" s="2">
        <f t="shared" si="18"/>
        <v>168.29161025270662</v>
      </c>
      <c r="M46" s="2">
        <f>SUMIF(A:A,A46,L:L)</f>
        <v>2601.5783206428387</v>
      </c>
      <c r="N46" s="3">
        <f t="shared" si="19"/>
        <v>0.06468827362119257</v>
      </c>
      <c r="O46" s="7">
        <f t="shared" si="20"/>
        <v>15.458752321261349</v>
      </c>
      <c r="P46" s="3">
        <f t="shared" si="21"/>
        <v>0.06468827362119257</v>
      </c>
      <c r="Q46" s="3">
        <f>IF(ISNUMBER(P46),SUMIF(A:A,A46,P:P),"")</f>
        <v>0.9404444078024504</v>
      </c>
      <c r="R46" s="3">
        <f t="shared" si="22"/>
        <v>0.06878479268365321</v>
      </c>
      <c r="S46" s="8">
        <f t="shared" si="23"/>
        <v>14.538097172133385</v>
      </c>
    </row>
    <row r="47" spans="1:19" ht="15">
      <c r="A47" s="1">
        <v>9</v>
      </c>
      <c r="B47" s="5">
        <v>0.6875</v>
      </c>
      <c r="C47" s="1" t="s">
        <v>58</v>
      </c>
      <c r="D47" s="1">
        <v>7</v>
      </c>
      <c r="E47" s="1">
        <v>1</v>
      </c>
      <c r="F47" s="1" t="s">
        <v>85</v>
      </c>
      <c r="G47" s="2">
        <v>29.8721666666667</v>
      </c>
      <c r="H47" s="6">
        <f>1+_xlfn.COUNTIFS(A:A,A47,O:O,"&lt;"&amp;O47)</f>
        <v>8</v>
      </c>
      <c r="I47" s="2">
        <f>_xlfn.AVERAGEIF(A:A,A47,G:G)</f>
        <v>48.716962500000015</v>
      </c>
      <c r="J47" s="2">
        <f t="shared" si="16"/>
        <v>-18.844795833333315</v>
      </c>
      <c r="K47" s="2">
        <f t="shared" si="17"/>
        <v>71.15520416666669</v>
      </c>
      <c r="L47" s="2">
        <f t="shared" si="18"/>
        <v>71.4724635253142</v>
      </c>
      <c r="M47" s="2">
        <f>SUMIF(A:A,A47,L:L)</f>
        <v>2601.5783206428387</v>
      </c>
      <c r="N47" s="3">
        <f t="shared" si="19"/>
        <v>0.027472731825215112</v>
      </c>
      <c r="O47" s="7">
        <f t="shared" si="20"/>
        <v>36.399729242876994</v>
      </c>
      <c r="P47" s="3">
        <f t="shared" si="21"/>
      </c>
      <c r="Q47" s="3">
        <f>IF(ISNUMBER(P47),SUMIF(A:A,A47,P:P),"")</f>
      </c>
      <c r="R47" s="3">
        <f t="shared" si="22"/>
      </c>
      <c r="S47" s="8">
        <f t="shared" si="23"/>
      </c>
    </row>
    <row r="48" spans="1:19" ht="15">
      <c r="A48" s="1">
        <v>9</v>
      </c>
      <c r="B48" s="5">
        <v>0.6875</v>
      </c>
      <c r="C48" s="1" t="s">
        <v>58</v>
      </c>
      <c r="D48" s="1">
        <v>7</v>
      </c>
      <c r="E48" s="1">
        <v>6</v>
      </c>
      <c r="F48" s="1" t="s">
        <v>89</v>
      </c>
      <c r="G48" s="2">
        <v>32.457633333333305</v>
      </c>
      <c r="H48" s="6">
        <f>1+_xlfn.COUNTIFS(A:A,A48,O:O,"&lt;"&amp;O48)</f>
        <v>7</v>
      </c>
      <c r="I48" s="2">
        <f>_xlfn.AVERAGEIF(A:A,A48,G:G)</f>
        <v>48.716962500000015</v>
      </c>
      <c r="J48" s="2">
        <f t="shared" si="16"/>
        <v>-16.25932916666671</v>
      </c>
      <c r="K48" s="2">
        <f t="shared" si="17"/>
        <v>73.7406708333333</v>
      </c>
      <c r="L48" s="2">
        <f t="shared" si="18"/>
        <v>83.46607400887669</v>
      </c>
      <c r="M48" s="2">
        <f>SUMIF(A:A,A48,L:L)</f>
        <v>2601.5783206428387</v>
      </c>
      <c r="N48" s="3">
        <f t="shared" si="19"/>
        <v>0.03208286037233451</v>
      </c>
      <c r="O48" s="7">
        <f t="shared" si="20"/>
        <v>31.1692906553405</v>
      </c>
      <c r="P48" s="3">
        <f t="shared" si="21"/>
      </c>
      <c r="Q48" s="3">
        <f>IF(ISNUMBER(P48),SUMIF(A:A,A48,P:P),"")</f>
      </c>
      <c r="R48" s="3">
        <f t="shared" si="22"/>
      </c>
      <c r="S48" s="8">
        <f t="shared" si="23"/>
      </c>
    </row>
    <row r="49" spans="1:19" ht="15">
      <c r="A49" s="1">
        <v>3</v>
      </c>
      <c r="B49" s="5">
        <v>0.6944444444444445</v>
      </c>
      <c r="C49" s="1" t="s">
        <v>21</v>
      </c>
      <c r="D49" s="1">
        <v>5</v>
      </c>
      <c r="E49" s="1">
        <v>8</v>
      </c>
      <c r="F49" s="1" t="s">
        <v>37</v>
      </c>
      <c r="G49" s="2">
        <v>52.4391</v>
      </c>
      <c r="H49" s="6">
        <f>1+_xlfn.COUNTIFS(A:A,A49,O:O,"&lt;"&amp;O49)</f>
        <v>1</v>
      </c>
      <c r="I49" s="2">
        <f>_xlfn.AVERAGEIF(A:A,A49,G:G)</f>
        <v>47.13229333333332</v>
      </c>
      <c r="J49" s="2">
        <f t="shared" si="16"/>
        <v>5.306806666666681</v>
      </c>
      <c r="K49" s="2">
        <f t="shared" si="17"/>
        <v>95.30680666666669</v>
      </c>
      <c r="L49" s="2">
        <f t="shared" si="18"/>
        <v>304.42002226786127</v>
      </c>
      <c r="M49" s="2">
        <f>SUMIF(A:A,A49,L:L)</f>
        <v>1177.845270184028</v>
      </c>
      <c r="N49" s="3">
        <f t="shared" si="19"/>
        <v>0.2584550194953012</v>
      </c>
      <c r="O49" s="7">
        <f t="shared" si="20"/>
        <v>3.869145207366268</v>
      </c>
      <c r="P49" s="3">
        <f t="shared" si="21"/>
        <v>0.2584550194953012</v>
      </c>
      <c r="Q49" s="3">
        <f>IF(ISNUMBER(P49),SUMIF(A:A,A49,P:P),"")</f>
        <v>1.0000000000000002</v>
      </c>
      <c r="R49" s="3">
        <f t="shared" si="22"/>
        <v>0.25845501949530114</v>
      </c>
      <c r="S49" s="8">
        <f t="shared" si="23"/>
        <v>3.8691452073662687</v>
      </c>
    </row>
    <row r="50" spans="1:19" ht="15">
      <c r="A50" s="1">
        <v>3</v>
      </c>
      <c r="B50" s="5">
        <v>0.6944444444444445</v>
      </c>
      <c r="C50" s="1" t="s">
        <v>21</v>
      </c>
      <c r="D50" s="1">
        <v>5</v>
      </c>
      <c r="E50" s="1">
        <v>3</v>
      </c>
      <c r="F50" s="1" t="s">
        <v>34</v>
      </c>
      <c r="G50" s="2">
        <v>51.521899999999995</v>
      </c>
      <c r="H50" s="6">
        <f>1+_xlfn.COUNTIFS(A:A,A50,O:O,"&lt;"&amp;O50)</f>
        <v>2</v>
      </c>
      <c r="I50" s="2">
        <f>_xlfn.AVERAGEIF(A:A,A50,G:G)</f>
        <v>47.13229333333332</v>
      </c>
      <c r="J50" s="2">
        <f t="shared" si="16"/>
        <v>4.389606666666673</v>
      </c>
      <c r="K50" s="2">
        <f t="shared" si="17"/>
        <v>94.38960666666668</v>
      </c>
      <c r="L50" s="2">
        <f t="shared" si="18"/>
        <v>288.1198098347657</v>
      </c>
      <c r="M50" s="2">
        <f>SUMIF(A:A,A50,L:L)</f>
        <v>1177.845270184028</v>
      </c>
      <c r="N50" s="3">
        <f t="shared" si="19"/>
        <v>0.24461600952878088</v>
      </c>
      <c r="O50" s="7">
        <f t="shared" si="20"/>
        <v>4.088039870842316</v>
      </c>
      <c r="P50" s="3">
        <f t="shared" si="21"/>
        <v>0.24461600952878088</v>
      </c>
      <c r="Q50" s="3">
        <f>IF(ISNUMBER(P50),SUMIF(A:A,A50,P:P),"")</f>
        <v>1.0000000000000002</v>
      </c>
      <c r="R50" s="3">
        <f t="shared" si="22"/>
        <v>0.24461600952878082</v>
      </c>
      <c r="S50" s="8">
        <f t="shared" si="23"/>
        <v>4.088039870842317</v>
      </c>
    </row>
    <row r="51" spans="1:19" ht="15">
      <c r="A51" s="1">
        <v>3</v>
      </c>
      <c r="B51" s="5">
        <v>0.6944444444444445</v>
      </c>
      <c r="C51" s="1" t="s">
        <v>21</v>
      </c>
      <c r="D51" s="1">
        <v>5</v>
      </c>
      <c r="E51" s="1">
        <v>1</v>
      </c>
      <c r="F51" s="1" t="s">
        <v>33</v>
      </c>
      <c r="G51" s="2">
        <v>50.648533333333305</v>
      </c>
      <c r="H51" s="6">
        <f>1+_xlfn.COUNTIFS(A:A,A51,O:O,"&lt;"&amp;O51)</f>
        <v>3</v>
      </c>
      <c r="I51" s="2">
        <f>_xlfn.AVERAGEIF(A:A,A51,G:G)</f>
        <v>47.13229333333332</v>
      </c>
      <c r="J51" s="2">
        <f t="shared" si="16"/>
        <v>3.516239999999982</v>
      </c>
      <c r="K51" s="2">
        <f t="shared" si="17"/>
        <v>93.51623999999998</v>
      </c>
      <c r="L51" s="2">
        <f t="shared" si="18"/>
        <v>273.41051946152555</v>
      </c>
      <c r="M51" s="2">
        <f>SUMIF(A:A,A51,L:L)</f>
        <v>1177.845270184028</v>
      </c>
      <c r="N51" s="3">
        <f t="shared" si="19"/>
        <v>0.23212770504126365</v>
      </c>
      <c r="O51" s="7">
        <f t="shared" si="20"/>
        <v>4.307973491670188</v>
      </c>
      <c r="P51" s="3">
        <f t="shared" si="21"/>
        <v>0.23212770504126365</v>
      </c>
      <c r="Q51" s="3">
        <f>IF(ISNUMBER(P51),SUMIF(A:A,A51,P:P),"")</f>
        <v>1.0000000000000002</v>
      </c>
      <c r="R51" s="3">
        <f t="shared" si="22"/>
        <v>0.2321277050412636</v>
      </c>
      <c r="S51" s="8">
        <f t="shared" si="23"/>
        <v>4.307973491670189</v>
      </c>
    </row>
    <row r="52" spans="1:19" ht="15">
      <c r="A52" s="1">
        <v>3</v>
      </c>
      <c r="B52" s="5">
        <v>0.6944444444444445</v>
      </c>
      <c r="C52" s="1" t="s">
        <v>21</v>
      </c>
      <c r="D52" s="1">
        <v>5</v>
      </c>
      <c r="E52" s="1">
        <v>5</v>
      </c>
      <c r="F52" s="1" t="s">
        <v>35</v>
      </c>
      <c r="G52" s="2">
        <v>45.6143666666666</v>
      </c>
      <c r="H52" s="6">
        <f>1+_xlfn.COUNTIFS(A:A,A52,O:O,"&lt;"&amp;O52)</f>
        <v>4</v>
      </c>
      <c r="I52" s="2">
        <f>_xlfn.AVERAGEIF(A:A,A52,G:G)</f>
        <v>47.13229333333332</v>
      </c>
      <c r="J52" s="2">
        <f t="shared" si="16"/>
        <v>-1.5179266666667246</v>
      </c>
      <c r="K52" s="2">
        <f t="shared" si="17"/>
        <v>88.48207333333328</v>
      </c>
      <c r="L52" s="2">
        <f t="shared" si="18"/>
        <v>202.1326974915807</v>
      </c>
      <c r="M52" s="2">
        <f>SUMIF(A:A,A52,L:L)</f>
        <v>1177.845270184028</v>
      </c>
      <c r="N52" s="3">
        <f t="shared" si="19"/>
        <v>0.17161226742456523</v>
      </c>
      <c r="O52" s="7">
        <f t="shared" si="20"/>
        <v>5.8270892577045235</v>
      </c>
      <c r="P52" s="3">
        <f t="shared" si="21"/>
        <v>0.17161226742456523</v>
      </c>
      <c r="Q52" s="3">
        <f>IF(ISNUMBER(P52),SUMIF(A:A,A52,P:P),"")</f>
        <v>1.0000000000000002</v>
      </c>
      <c r="R52" s="3">
        <f t="shared" si="22"/>
        <v>0.1716122674245652</v>
      </c>
      <c r="S52" s="8">
        <f t="shared" si="23"/>
        <v>5.827089257704524</v>
      </c>
    </row>
    <row r="53" spans="1:19" ht="15">
      <c r="A53" s="1">
        <v>3</v>
      </c>
      <c r="B53" s="5">
        <v>0.6944444444444445</v>
      </c>
      <c r="C53" s="1" t="s">
        <v>21</v>
      </c>
      <c r="D53" s="1">
        <v>5</v>
      </c>
      <c r="E53" s="1">
        <v>6</v>
      </c>
      <c r="F53" s="1" t="s">
        <v>36</v>
      </c>
      <c r="G53" s="2">
        <v>35.4375666666667</v>
      </c>
      <c r="H53" s="6">
        <f>1+_xlfn.COUNTIFS(A:A,A53,O:O,"&lt;"&amp;O53)</f>
        <v>5</v>
      </c>
      <c r="I53" s="2">
        <f>_xlfn.AVERAGEIF(A:A,A53,G:G)</f>
        <v>47.13229333333332</v>
      </c>
      <c r="J53" s="2">
        <f aca="true" t="shared" si="24" ref="J53:J69">G53-I53</f>
        <v>-11.694726666666625</v>
      </c>
      <c r="K53" s="2">
        <f aca="true" t="shared" si="25" ref="K53:K69">90+J53</f>
        <v>78.30527333333337</v>
      </c>
      <c r="L53" s="2">
        <f aca="true" t="shared" si="26" ref="L53:L69">EXP(0.06*K53)</f>
        <v>109.76222112829493</v>
      </c>
      <c r="M53" s="2">
        <f>SUMIF(A:A,A53,L:L)</f>
        <v>1177.845270184028</v>
      </c>
      <c r="N53" s="3">
        <f aca="true" t="shared" si="27" ref="N53:N69">L53/M53</f>
        <v>0.09318899851008913</v>
      </c>
      <c r="O53" s="7">
        <f aca="true" t="shared" si="28" ref="O53:O69">1/N53</f>
        <v>10.730880425673153</v>
      </c>
      <c r="P53" s="3">
        <f aca="true" t="shared" si="29" ref="P53:P69">IF(O53&gt;21,"",N53)</f>
        <v>0.09318899851008913</v>
      </c>
      <c r="Q53" s="3">
        <f>IF(ISNUMBER(P53),SUMIF(A:A,A53,P:P),"")</f>
        <v>1.0000000000000002</v>
      </c>
      <c r="R53" s="3">
        <f aca="true" t="shared" si="30" ref="R53:R69">_xlfn.IFERROR(P53*(1/Q53),"")</f>
        <v>0.09318899851008912</v>
      </c>
      <c r="S53" s="8">
        <f aca="true" t="shared" si="31" ref="S53:S69">_xlfn.IFERROR(1/R53,"")</f>
        <v>10.730880425673154</v>
      </c>
    </row>
    <row r="54" spans="1:19" ht="15">
      <c r="A54" s="1">
        <v>10</v>
      </c>
      <c r="B54" s="5">
        <v>0.7083333333333334</v>
      </c>
      <c r="C54" s="1" t="s">
        <v>58</v>
      </c>
      <c r="D54" s="1">
        <v>8</v>
      </c>
      <c r="E54" s="1">
        <v>11</v>
      </c>
      <c r="F54" s="1" t="s">
        <v>101</v>
      </c>
      <c r="G54" s="2">
        <v>64.3804666666667</v>
      </c>
      <c r="H54" s="6">
        <f>1+_xlfn.COUNTIFS(A:A,A54,O:O,"&lt;"&amp;O54)</f>
        <v>1</v>
      </c>
      <c r="I54" s="2">
        <f>_xlfn.AVERAGEIF(A:A,A54,G:G)</f>
        <v>50.29775833333331</v>
      </c>
      <c r="J54" s="2">
        <f t="shared" si="24"/>
        <v>14.082708333333393</v>
      </c>
      <c r="K54" s="2">
        <f t="shared" si="25"/>
        <v>104.08270833333339</v>
      </c>
      <c r="L54" s="2">
        <f t="shared" si="26"/>
        <v>515.4098966933249</v>
      </c>
      <c r="M54" s="2">
        <f>SUMIF(A:A,A54,L:L)</f>
        <v>3287.584905827035</v>
      </c>
      <c r="N54" s="3">
        <f t="shared" si="27"/>
        <v>0.15677462680273097</v>
      </c>
      <c r="O54" s="7">
        <f t="shared" si="28"/>
        <v>6.378583195470125</v>
      </c>
      <c r="P54" s="3">
        <f t="shared" si="29"/>
        <v>0.15677462680273097</v>
      </c>
      <c r="Q54" s="3">
        <f>IF(ISNUMBER(P54),SUMIF(A:A,A54,P:P),"")</f>
        <v>0.8823167092603136</v>
      </c>
      <c r="R54" s="3">
        <f t="shared" si="30"/>
        <v>0.1776852066353388</v>
      </c>
      <c r="S54" s="8">
        <f t="shared" si="31"/>
        <v>5.627930534770337</v>
      </c>
    </row>
    <row r="55" spans="1:19" ht="15">
      <c r="A55" s="1">
        <v>10</v>
      </c>
      <c r="B55" s="5">
        <v>0.7083333333333334</v>
      </c>
      <c r="C55" s="1" t="s">
        <v>58</v>
      </c>
      <c r="D55" s="1">
        <v>8</v>
      </c>
      <c r="E55" s="1">
        <v>5</v>
      </c>
      <c r="F55" s="1" t="s">
        <v>97</v>
      </c>
      <c r="G55" s="2">
        <v>63.6092</v>
      </c>
      <c r="H55" s="6">
        <f>1+_xlfn.COUNTIFS(A:A,A55,O:O,"&lt;"&amp;O55)</f>
        <v>2</v>
      </c>
      <c r="I55" s="2">
        <f>_xlfn.AVERAGEIF(A:A,A55,G:G)</f>
        <v>50.29775833333331</v>
      </c>
      <c r="J55" s="2">
        <f t="shared" si="24"/>
        <v>13.311441666666688</v>
      </c>
      <c r="K55" s="2">
        <f t="shared" si="25"/>
        <v>103.3114416666667</v>
      </c>
      <c r="L55" s="2">
        <f t="shared" si="26"/>
        <v>492.1022401073215</v>
      </c>
      <c r="M55" s="2">
        <f>SUMIF(A:A,A55,L:L)</f>
        <v>3287.584905827035</v>
      </c>
      <c r="N55" s="3">
        <f t="shared" si="27"/>
        <v>0.1496850284338213</v>
      </c>
      <c r="O55" s="7">
        <f t="shared" si="28"/>
        <v>6.680694859487031</v>
      </c>
      <c r="P55" s="3">
        <f t="shared" si="29"/>
        <v>0.1496850284338213</v>
      </c>
      <c r="Q55" s="3">
        <f>IF(ISNUMBER(P55),SUMIF(A:A,A55,P:P),"")</f>
        <v>0.8823167092603136</v>
      </c>
      <c r="R55" s="3">
        <f t="shared" si="30"/>
        <v>0.16964999853545687</v>
      </c>
      <c r="S55" s="8">
        <f t="shared" si="31"/>
        <v>5.894488703994889</v>
      </c>
    </row>
    <row r="56" spans="1:19" ht="15">
      <c r="A56" s="1">
        <v>10</v>
      </c>
      <c r="B56" s="5">
        <v>0.7083333333333334</v>
      </c>
      <c r="C56" s="1" t="s">
        <v>58</v>
      </c>
      <c r="D56" s="1">
        <v>8</v>
      </c>
      <c r="E56" s="1">
        <v>10</v>
      </c>
      <c r="F56" s="1" t="s">
        <v>100</v>
      </c>
      <c r="G56" s="2">
        <v>63.4568</v>
      </c>
      <c r="H56" s="6">
        <f>1+_xlfn.COUNTIFS(A:A,A56,O:O,"&lt;"&amp;O56)</f>
        <v>3</v>
      </c>
      <c r="I56" s="2">
        <f>_xlfn.AVERAGEIF(A:A,A56,G:G)</f>
        <v>50.29775833333331</v>
      </c>
      <c r="J56" s="2">
        <f t="shared" si="24"/>
        <v>13.159041666666688</v>
      </c>
      <c r="K56" s="2">
        <f t="shared" si="25"/>
        <v>103.1590416666667</v>
      </c>
      <c r="L56" s="2">
        <f t="shared" si="26"/>
        <v>487.62296766768264</v>
      </c>
      <c r="M56" s="2">
        <f>SUMIF(A:A,A56,L:L)</f>
        <v>3287.584905827035</v>
      </c>
      <c r="N56" s="3">
        <f t="shared" si="27"/>
        <v>0.14832254729099223</v>
      </c>
      <c r="O56" s="7">
        <f t="shared" si="28"/>
        <v>6.742063282112543</v>
      </c>
      <c r="P56" s="3">
        <f t="shared" si="29"/>
        <v>0.14832254729099223</v>
      </c>
      <c r="Q56" s="3">
        <f>IF(ISNUMBER(P56),SUMIF(A:A,A56,P:P),"")</f>
        <v>0.8823167092603136</v>
      </c>
      <c r="R56" s="3">
        <f t="shared" si="30"/>
        <v>0.16810578983065821</v>
      </c>
      <c r="S56" s="8">
        <f t="shared" si="31"/>
        <v>5.948635088698328</v>
      </c>
    </row>
    <row r="57" spans="1:19" ht="15">
      <c r="A57" s="1">
        <v>10</v>
      </c>
      <c r="B57" s="5">
        <v>0.7083333333333334</v>
      </c>
      <c r="C57" s="1" t="s">
        <v>58</v>
      </c>
      <c r="D57" s="1">
        <v>8</v>
      </c>
      <c r="E57" s="1">
        <v>2</v>
      </c>
      <c r="F57" s="1" t="s">
        <v>94</v>
      </c>
      <c r="G57" s="2">
        <v>61.36413333333331</v>
      </c>
      <c r="H57" s="6">
        <f>1+_xlfn.COUNTIFS(A:A,A57,O:O,"&lt;"&amp;O57)</f>
        <v>4</v>
      </c>
      <c r="I57" s="2">
        <f>_xlfn.AVERAGEIF(A:A,A57,G:G)</f>
        <v>50.29775833333331</v>
      </c>
      <c r="J57" s="2">
        <f t="shared" si="24"/>
        <v>11.066374999999994</v>
      </c>
      <c r="K57" s="2">
        <f t="shared" si="25"/>
        <v>101.066375</v>
      </c>
      <c r="L57" s="2">
        <f t="shared" si="26"/>
        <v>430.08484363350914</v>
      </c>
      <c r="M57" s="2">
        <f>SUMIF(A:A,A57,L:L)</f>
        <v>3287.584905827035</v>
      </c>
      <c r="N57" s="3">
        <f t="shared" si="27"/>
        <v>0.13082090834253773</v>
      </c>
      <c r="O57" s="7">
        <f t="shared" si="28"/>
        <v>7.644038041546299</v>
      </c>
      <c r="P57" s="3">
        <f t="shared" si="29"/>
        <v>0.13082090834253773</v>
      </c>
      <c r="Q57" s="3">
        <f>IF(ISNUMBER(P57),SUMIF(A:A,A57,P:P),"")</f>
        <v>0.8823167092603136</v>
      </c>
      <c r="R57" s="3">
        <f t="shared" si="30"/>
        <v>0.14826978449973013</v>
      </c>
      <c r="S57" s="8">
        <f t="shared" si="31"/>
        <v>6.744462490277782</v>
      </c>
    </row>
    <row r="58" spans="1:19" ht="15">
      <c r="A58" s="1">
        <v>10</v>
      </c>
      <c r="B58" s="5">
        <v>0.7083333333333334</v>
      </c>
      <c r="C58" s="1" t="s">
        <v>58</v>
      </c>
      <c r="D58" s="1">
        <v>8</v>
      </c>
      <c r="E58" s="1">
        <v>12</v>
      </c>
      <c r="F58" s="1" t="s">
        <v>102</v>
      </c>
      <c r="G58" s="2">
        <v>54.8762333333333</v>
      </c>
      <c r="H58" s="6">
        <f>1+_xlfn.COUNTIFS(A:A,A58,O:O,"&lt;"&amp;O58)</f>
        <v>5</v>
      </c>
      <c r="I58" s="2">
        <f>_xlfn.AVERAGEIF(A:A,A58,G:G)</f>
        <v>50.29775833333331</v>
      </c>
      <c r="J58" s="2">
        <f t="shared" si="24"/>
        <v>4.57847499999999</v>
      </c>
      <c r="K58" s="2">
        <f t="shared" si="25"/>
        <v>94.578475</v>
      </c>
      <c r="L58" s="2">
        <f t="shared" si="26"/>
        <v>291.4033820776406</v>
      </c>
      <c r="M58" s="2">
        <f>SUMIF(A:A,A58,L:L)</f>
        <v>3287.584905827035</v>
      </c>
      <c r="N58" s="3">
        <f t="shared" si="27"/>
        <v>0.08863752280926543</v>
      </c>
      <c r="O58" s="7">
        <f t="shared" si="28"/>
        <v>11.281903739027648</v>
      </c>
      <c r="P58" s="3">
        <f t="shared" si="29"/>
        <v>0.08863752280926543</v>
      </c>
      <c r="Q58" s="3">
        <f>IF(ISNUMBER(P58),SUMIF(A:A,A58,P:P),"")</f>
        <v>0.8823167092603136</v>
      </c>
      <c r="R58" s="3">
        <f t="shared" si="30"/>
        <v>0.10045998435592851</v>
      </c>
      <c r="S58" s="8">
        <f t="shared" si="31"/>
        <v>9.9542121812105</v>
      </c>
    </row>
    <row r="59" spans="1:19" ht="15">
      <c r="A59" s="1">
        <v>10</v>
      </c>
      <c r="B59" s="5">
        <v>0.7083333333333334</v>
      </c>
      <c r="C59" s="1" t="s">
        <v>58</v>
      </c>
      <c r="D59" s="1">
        <v>8</v>
      </c>
      <c r="E59" s="1">
        <v>3</v>
      </c>
      <c r="F59" s="1" t="s">
        <v>95</v>
      </c>
      <c r="G59" s="2">
        <v>54.3711666666667</v>
      </c>
      <c r="H59" s="6">
        <f>1+_xlfn.COUNTIFS(A:A,A59,O:O,"&lt;"&amp;O59)</f>
        <v>6</v>
      </c>
      <c r="I59" s="2">
        <f>_xlfn.AVERAGEIF(A:A,A59,G:G)</f>
        <v>50.29775833333331</v>
      </c>
      <c r="J59" s="2">
        <f t="shared" si="24"/>
        <v>4.07340833333339</v>
      </c>
      <c r="K59" s="2">
        <f t="shared" si="25"/>
        <v>94.07340833333339</v>
      </c>
      <c r="L59" s="2">
        <f t="shared" si="26"/>
        <v>282.7051551664424</v>
      </c>
      <c r="M59" s="2">
        <f>SUMIF(A:A,A59,L:L)</f>
        <v>3287.584905827035</v>
      </c>
      <c r="N59" s="3">
        <f t="shared" si="27"/>
        <v>0.0859917426513808</v>
      </c>
      <c r="O59" s="7">
        <f t="shared" si="28"/>
        <v>11.629023545366453</v>
      </c>
      <c r="P59" s="3">
        <f t="shared" si="29"/>
        <v>0.0859917426513808</v>
      </c>
      <c r="Q59" s="3">
        <f>IF(ISNUMBER(P59),SUMIF(A:A,A59,P:P),"")</f>
        <v>0.8823167092603136</v>
      </c>
      <c r="R59" s="3">
        <f t="shared" si="30"/>
        <v>0.09746131037626117</v>
      </c>
      <c r="S59" s="8">
        <f t="shared" si="31"/>
        <v>10.260481786458433</v>
      </c>
    </row>
    <row r="60" spans="1:19" ht="15">
      <c r="A60" s="1">
        <v>10</v>
      </c>
      <c r="B60" s="5">
        <v>0.7083333333333334</v>
      </c>
      <c r="C60" s="1" t="s">
        <v>58</v>
      </c>
      <c r="D60" s="1">
        <v>8</v>
      </c>
      <c r="E60" s="1">
        <v>7</v>
      </c>
      <c r="F60" s="1" t="s">
        <v>98</v>
      </c>
      <c r="G60" s="2">
        <v>49.5659333333332</v>
      </c>
      <c r="H60" s="6">
        <f>1+_xlfn.COUNTIFS(A:A,A60,O:O,"&lt;"&amp;O60)</f>
        <v>7</v>
      </c>
      <c r="I60" s="2">
        <f>_xlfn.AVERAGEIF(A:A,A60,G:G)</f>
        <v>50.29775833333331</v>
      </c>
      <c r="J60" s="2">
        <f t="shared" si="24"/>
        <v>-0.7318250000001143</v>
      </c>
      <c r="K60" s="2">
        <f t="shared" si="25"/>
        <v>89.26817499999989</v>
      </c>
      <c r="L60" s="2">
        <f t="shared" si="26"/>
        <v>211.89492181923436</v>
      </c>
      <c r="M60" s="2">
        <f>SUMIF(A:A,A60,L:L)</f>
        <v>3287.584905827035</v>
      </c>
      <c r="N60" s="3">
        <f t="shared" si="27"/>
        <v>0.0644530644497315</v>
      </c>
      <c r="O60" s="7">
        <f t="shared" si="28"/>
        <v>15.515166090821392</v>
      </c>
      <c r="P60" s="3">
        <f t="shared" si="29"/>
        <v>0.0644530644497315</v>
      </c>
      <c r="Q60" s="3">
        <f>IF(ISNUMBER(P60),SUMIF(A:A,A60,P:P),"")</f>
        <v>0.8823167092603136</v>
      </c>
      <c r="R60" s="3">
        <f t="shared" si="30"/>
        <v>0.07304980600873519</v>
      </c>
      <c r="S60" s="8">
        <f t="shared" si="31"/>
        <v>13.689290288880732</v>
      </c>
    </row>
    <row r="61" spans="1:19" ht="15">
      <c r="A61" s="1">
        <v>10</v>
      </c>
      <c r="B61" s="5">
        <v>0.7083333333333334</v>
      </c>
      <c r="C61" s="1" t="s">
        <v>58</v>
      </c>
      <c r="D61" s="1">
        <v>8</v>
      </c>
      <c r="E61" s="1">
        <v>13</v>
      </c>
      <c r="F61" s="1" t="s">
        <v>103</v>
      </c>
      <c r="G61" s="2">
        <v>47.7014</v>
      </c>
      <c r="H61" s="6">
        <f>1+_xlfn.COUNTIFS(A:A,A61,O:O,"&lt;"&amp;O61)</f>
        <v>8</v>
      </c>
      <c r="I61" s="2">
        <f>_xlfn.AVERAGEIF(A:A,A61,G:G)</f>
        <v>50.29775833333331</v>
      </c>
      <c r="J61" s="2">
        <f t="shared" si="24"/>
        <v>-2.5963583333333133</v>
      </c>
      <c r="K61" s="2">
        <f t="shared" si="25"/>
        <v>87.40364166666669</v>
      </c>
      <c r="L61" s="2">
        <f t="shared" si="26"/>
        <v>189.46768835803206</v>
      </c>
      <c r="M61" s="2">
        <f>SUMIF(A:A,A61,L:L)</f>
        <v>3287.584905827035</v>
      </c>
      <c r="N61" s="3">
        <f t="shared" si="27"/>
        <v>0.0576312684798536</v>
      </c>
      <c r="O61" s="7">
        <f t="shared" si="28"/>
        <v>17.351691648945295</v>
      </c>
      <c r="P61" s="3">
        <f t="shared" si="29"/>
        <v>0.0576312684798536</v>
      </c>
      <c r="Q61" s="3">
        <f>IF(ISNUMBER(P61),SUMIF(A:A,A61,P:P),"")</f>
        <v>0.8823167092603136</v>
      </c>
      <c r="R61" s="3">
        <f t="shared" si="30"/>
        <v>0.06531811975789116</v>
      </c>
      <c r="S61" s="8">
        <f t="shared" si="31"/>
        <v>15.309687475797078</v>
      </c>
    </row>
    <row r="62" spans="1:19" ht="15">
      <c r="A62" s="1">
        <v>10</v>
      </c>
      <c r="B62" s="5">
        <v>0.7083333333333334</v>
      </c>
      <c r="C62" s="1" t="s">
        <v>58</v>
      </c>
      <c r="D62" s="1">
        <v>8</v>
      </c>
      <c r="E62" s="1">
        <v>1</v>
      </c>
      <c r="F62" s="1" t="s">
        <v>93</v>
      </c>
      <c r="G62" s="2">
        <v>32.5112333333333</v>
      </c>
      <c r="H62" s="6">
        <f>1+_xlfn.COUNTIFS(A:A,A62,O:O,"&lt;"&amp;O62)</f>
        <v>11</v>
      </c>
      <c r="I62" s="2">
        <f>_xlfn.AVERAGEIF(A:A,A62,G:G)</f>
        <v>50.29775833333331</v>
      </c>
      <c r="J62" s="2">
        <f t="shared" si="24"/>
        <v>-17.78652500000001</v>
      </c>
      <c r="K62" s="2">
        <f t="shared" si="25"/>
        <v>72.21347499999999</v>
      </c>
      <c r="L62" s="2">
        <f t="shared" si="26"/>
        <v>76.15787589042762</v>
      </c>
      <c r="M62" s="2">
        <f>SUMIF(A:A,A62,L:L)</f>
        <v>3287.584905827035</v>
      </c>
      <c r="N62" s="3">
        <f t="shared" si="27"/>
        <v>0.02316529551995528</v>
      </c>
      <c r="O62" s="7">
        <f t="shared" si="28"/>
        <v>43.16802257664143</v>
      </c>
      <c r="P62" s="3">
        <f t="shared" si="29"/>
      </c>
      <c r="Q62" s="3">
        <f>IF(ISNUMBER(P62),SUMIF(A:A,A62,P:P),"")</f>
      </c>
      <c r="R62" s="3">
        <f t="shared" si="30"/>
      </c>
      <c r="S62" s="8">
        <f t="shared" si="31"/>
      </c>
    </row>
    <row r="63" spans="1:19" ht="15">
      <c r="A63" s="1">
        <v>10</v>
      </c>
      <c r="B63" s="5">
        <v>0.7083333333333334</v>
      </c>
      <c r="C63" s="1" t="s">
        <v>58</v>
      </c>
      <c r="D63" s="1">
        <v>8</v>
      </c>
      <c r="E63" s="1">
        <v>4</v>
      </c>
      <c r="F63" s="1" t="s">
        <v>96</v>
      </c>
      <c r="G63" s="2">
        <v>40.9802333333333</v>
      </c>
      <c r="H63" s="6">
        <f>1+_xlfn.COUNTIFS(A:A,A63,O:O,"&lt;"&amp;O63)</f>
        <v>9</v>
      </c>
      <c r="I63" s="2">
        <f>_xlfn.AVERAGEIF(A:A,A63,G:G)</f>
        <v>50.29775833333331</v>
      </c>
      <c r="J63" s="2">
        <f t="shared" si="24"/>
        <v>-9.31752500000001</v>
      </c>
      <c r="K63" s="2">
        <f t="shared" si="25"/>
        <v>80.68247499999998</v>
      </c>
      <c r="L63" s="2">
        <f t="shared" si="26"/>
        <v>126.5893648174398</v>
      </c>
      <c r="M63" s="2">
        <f>SUMIF(A:A,A63,L:L)</f>
        <v>3287.584905827035</v>
      </c>
      <c r="N63" s="3">
        <f t="shared" si="27"/>
        <v>0.03850527619623396</v>
      </c>
      <c r="O63" s="7">
        <f t="shared" si="28"/>
        <v>25.970466875856506</v>
      </c>
      <c r="P63" s="3">
        <f t="shared" si="29"/>
      </c>
      <c r="Q63" s="3">
        <f>IF(ISNUMBER(P63),SUMIF(A:A,A63,P:P),"")</f>
      </c>
      <c r="R63" s="3">
        <f t="shared" si="30"/>
      </c>
      <c r="S63" s="8">
        <f t="shared" si="31"/>
      </c>
    </row>
    <row r="64" spans="1:19" ht="15">
      <c r="A64" s="1">
        <v>10</v>
      </c>
      <c r="B64" s="5">
        <v>0.7083333333333334</v>
      </c>
      <c r="C64" s="1" t="s">
        <v>58</v>
      </c>
      <c r="D64" s="1">
        <v>8</v>
      </c>
      <c r="E64" s="1">
        <v>8</v>
      </c>
      <c r="F64" s="1" t="s">
        <v>99</v>
      </c>
      <c r="G64" s="2">
        <v>38.5287</v>
      </c>
      <c r="H64" s="6">
        <f>1+_xlfn.COUNTIFS(A:A,A64,O:O,"&lt;"&amp;O64)</f>
        <v>10</v>
      </c>
      <c r="I64" s="2">
        <f>_xlfn.AVERAGEIF(A:A,A64,G:G)</f>
        <v>50.29775833333331</v>
      </c>
      <c r="J64" s="2">
        <f t="shared" si="24"/>
        <v>-11.769058333333312</v>
      </c>
      <c r="K64" s="2">
        <f t="shared" si="25"/>
        <v>78.2309416666667</v>
      </c>
      <c r="L64" s="2">
        <f t="shared" si="26"/>
        <v>109.27378260139325</v>
      </c>
      <c r="M64" s="2">
        <f>SUMIF(A:A,A64,L:L)</f>
        <v>3287.584905827035</v>
      </c>
      <c r="N64" s="3">
        <f t="shared" si="27"/>
        <v>0.03323831497331443</v>
      </c>
      <c r="O64" s="7">
        <f t="shared" si="28"/>
        <v>30.085760990075933</v>
      </c>
      <c r="P64" s="3">
        <f t="shared" si="29"/>
      </c>
      <c r="Q64" s="3">
        <f>IF(ISNUMBER(P64),SUMIF(A:A,A64,P:P),"")</f>
      </c>
      <c r="R64" s="3">
        <f t="shared" si="30"/>
      </c>
      <c r="S64" s="8">
        <f t="shared" si="31"/>
      </c>
    </row>
    <row r="65" spans="1:19" ht="15">
      <c r="A65" s="1">
        <v>10</v>
      </c>
      <c r="B65" s="5">
        <v>0.7083333333333334</v>
      </c>
      <c r="C65" s="1" t="s">
        <v>58</v>
      </c>
      <c r="D65" s="1">
        <v>8</v>
      </c>
      <c r="E65" s="1">
        <v>14</v>
      </c>
      <c r="F65" s="1" t="s">
        <v>104</v>
      </c>
      <c r="G65" s="2">
        <v>32.2276</v>
      </c>
      <c r="H65" s="6">
        <f>1+_xlfn.COUNTIFS(A:A,A65,O:O,"&lt;"&amp;O65)</f>
        <v>12</v>
      </c>
      <c r="I65" s="2">
        <f>_xlfn.AVERAGEIF(A:A,A65,G:G)</f>
        <v>50.29775833333331</v>
      </c>
      <c r="J65" s="2">
        <f t="shared" si="24"/>
        <v>-18.07015833333331</v>
      </c>
      <c r="K65" s="2">
        <f t="shared" si="25"/>
        <v>71.92984166666669</v>
      </c>
      <c r="L65" s="2">
        <f t="shared" si="26"/>
        <v>74.87278699458797</v>
      </c>
      <c r="M65" s="2">
        <f>SUMIF(A:A,A65,L:L)</f>
        <v>3287.584905827035</v>
      </c>
      <c r="N65" s="3">
        <f t="shared" si="27"/>
        <v>0.022774404050183075</v>
      </c>
      <c r="O65" s="7">
        <f t="shared" si="28"/>
        <v>43.90894259171455</v>
      </c>
      <c r="P65" s="3">
        <f t="shared" si="29"/>
      </c>
      <c r="Q65" s="3">
        <f>IF(ISNUMBER(P65),SUMIF(A:A,A65,P:P),"")</f>
      </c>
      <c r="R65" s="3">
        <f t="shared" si="30"/>
      </c>
      <c r="S65" s="8">
        <f t="shared" si="31"/>
      </c>
    </row>
    <row r="66" spans="1:19" ht="15">
      <c r="A66" s="1">
        <v>4</v>
      </c>
      <c r="B66" s="5">
        <v>0.71875</v>
      </c>
      <c r="C66" s="1" t="s">
        <v>21</v>
      </c>
      <c r="D66" s="1">
        <v>6</v>
      </c>
      <c r="E66" s="1">
        <v>1</v>
      </c>
      <c r="F66" s="1" t="s">
        <v>38</v>
      </c>
      <c r="G66" s="2">
        <v>65.5052</v>
      </c>
      <c r="H66" s="6">
        <f>1+_xlfn.COUNTIFS(A:A,A66,O:O,"&lt;"&amp;O66)</f>
        <v>1</v>
      </c>
      <c r="I66" s="2">
        <f>_xlfn.AVERAGEIF(A:A,A66,G:G)</f>
        <v>49.996523333333315</v>
      </c>
      <c r="J66" s="2">
        <f t="shared" si="24"/>
        <v>15.508676666666688</v>
      </c>
      <c r="K66" s="2">
        <f t="shared" si="25"/>
        <v>105.50867666666669</v>
      </c>
      <c r="L66" s="2">
        <f t="shared" si="26"/>
        <v>561.4488080325021</v>
      </c>
      <c r="M66" s="2">
        <f>SUMIF(A:A,A66,L:L)</f>
        <v>2561.994536573955</v>
      </c>
      <c r="N66" s="3">
        <f t="shared" si="27"/>
        <v>0.21914520113821298</v>
      </c>
      <c r="O66" s="7">
        <f t="shared" si="28"/>
        <v>4.563184568067766</v>
      </c>
      <c r="P66" s="3">
        <f t="shared" si="29"/>
        <v>0.21914520113821298</v>
      </c>
      <c r="Q66" s="3">
        <f>IF(ISNUMBER(P66),SUMIF(A:A,A66,P:P),"")</f>
        <v>0.9563979342415954</v>
      </c>
      <c r="R66" s="3">
        <f t="shared" si="30"/>
        <v>0.22913600426373862</v>
      </c>
      <c r="S66" s="8">
        <f t="shared" si="31"/>
        <v>4.364220294463137</v>
      </c>
    </row>
    <row r="67" spans="1:19" ht="15">
      <c r="A67" s="1">
        <v>4</v>
      </c>
      <c r="B67" s="5">
        <v>0.71875</v>
      </c>
      <c r="C67" s="1" t="s">
        <v>21</v>
      </c>
      <c r="D67" s="1">
        <v>6</v>
      </c>
      <c r="E67" s="1">
        <v>9</v>
      </c>
      <c r="F67" s="1" t="s">
        <v>45</v>
      </c>
      <c r="G67" s="2">
        <v>62.9637</v>
      </c>
      <c r="H67" s="6">
        <f>1+_xlfn.COUNTIFS(A:A,A67,O:O,"&lt;"&amp;O67)</f>
        <v>2</v>
      </c>
      <c r="I67" s="2">
        <f>_xlfn.AVERAGEIF(A:A,A67,G:G)</f>
        <v>49.996523333333315</v>
      </c>
      <c r="J67" s="2">
        <f t="shared" si="24"/>
        <v>12.967176666666688</v>
      </c>
      <c r="K67" s="2">
        <f t="shared" si="25"/>
        <v>102.96717666666669</v>
      </c>
      <c r="L67" s="2">
        <f t="shared" si="26"/>
        <v>482.0416880302998</v>
      </c>
      <c r="M67" s="2">
        <f>SUMIF(A:A,A67,L:L)</f>
        <v>2561.994536573955</v>
      </c>
      <c r="N67" s="3">
        <f t="shared" si="27"/>
        <v>0.18815094300509844</v>
      </c>
      <c r="O67" s="7">
        <f t="shared" si="28"/>
        <v>5.314881679720853</v>
      </c>
      <c r="P67" s="3">
        <f t="shared" si="29"/>
        <v>0.18815094300509844</v>
      </c>
      <c r="Q67" s="3">
        <f>IF(ISNUMBER(P67),SUMIF(A:A,A67,P:P),"")</f>
        <v>0.9563979342415954</v>
      </c>
      <c r="R67" s="3">
        <f t="shared" si="30"/>
        <v>0.19672872166364352</v>
      </c>
      <c r="S67" s="8">
        <f t="shared" si="31"/>
        <v>5.083141859223524</v>
      </c>
    </row>
    <row r="68" spans="1:19" ht="15">
      <c r="A68" s="1">
        <v>4</v>
      </c>
      <c r="B68" s="5">
        <v>0.71875</v>
      </c>
      <c r="C68" s="1" t="s">
        <v>21</v>
      </c>
      <c r="D68" s="1">
        <v>6</v>
      </c>
      <c r="E68" s="1">
        <v>7</v>
      </c>
      <c r="F68" s="1" t="s">
        <v>43</v>
      </c>
      <c r="G68" s="2">
        <v>56.1343666666666</v>
      </c>
      <c r="H68" s="6">
        <f>1+_xlfn.COUNTIFS(A:A,A68,O:O,"&lt;"&amp;O68)</f>
        <v>3</v>
      </c>
      <c r="I68" s="2">
        <f>_xlfn.AVERAGEIF(A:A,A68,G:G)</f>
        <v>49.996523333333315</v>
      </c>
      <c r="J68" s="2">
        <f t="shared" si="24"/>
        <v>6.1378433333332865</v>
      </c>
      <c r="K68" s="2">
        <f t="shared" si="25"/>
        <v>96.13784333333328</v>
      </c>
      <c r="L68" s="2">
        <f t="shared" si="26"/>
        <v>319.98387375234273</v>
      </c>
      <c r="M68" s="2">
        <f>SUMIF(A:A,A68,L:L)</f>
        <v>2561.994536573955</v>
      </c>
      <c r="N68" s="3">
        <f t="shared" si="27"/>
        <v>0.12489639192605126</v>
      </c>
      <c r="O68" s="7">
        <f t="shared" si="28"/>
        <v>8.006636417424136</v>
      </c>
      <c r="P68" s="3">
        <f t="shared" si="29"/>
        <v>0.12489639192605126</v>
      </c>
      <c r="Q68" s="3">
        <f>IF(ISNUMBER(P68),SUMIF(A:A,A68,P:P),"")</f>
        <v>0.9563979342415954</v>
      </c>
      <c r="R68" s="3">
        <f t="shared" si="30"/>
        <v>0.1305904032771585</v>
      </c>
      <c r="S68" s="8">
        <f t="shared" si="31"/>
        <v>7.657530529847972</v>
      </c>
    </row>
    <row r="69" spans="1:19" ht="15">
      <c r="A69" s="1">
        <v>4</v>
      </c>
      <c r="B69" s="5">
        <v>0.71875</v>
      </c>
      <c r="C69" s="1" t="s">
        <v>21</v>
      </c>
      <c r="D69" s="1">
        <v>6</v>
      </c>
      <c r="E69" s="1">
        <v>6</v>
      </c>
      <c r="F69" s="1" t="s">
        <v>42</v>
      </c>
      <c r="G69" s="2">
        <v>52.6016666666667</v>
      </c>
      <c r="H69" s="6">
        <f>1+_xlfn.COUNTIFS(A:A,A69,O:O,"&lt;"&amp;O69)</f>
        <v>4</v>
      </c>
      <c r="I69" s="2">
        <f>_xlfn.AVERAGEIF(A:A,A69,G:G)</f>
        <v>49.996523333333315</v>
      </c>
      <c r="J69" s="2">
        <f t="shared" si="24"/>
        <v>2.6051433333333875</v>
      </c>
      <c r="K69" s="2">
        <f t="shared" si="25"/>
        <v>92.60514333333339</v>
      </c>
      <c r="L69" s="2">
        <f t="shared" si="26"/>
        <v>258.86549435810974</v>
      </c>
      <c r="M69" s="2">
        <f>SUMIF(A:A,A69,L:L)</f>
        <v>2561.994536573955</v>
      </c>
      <c r="N69" s="3">
        <f t="shared" si="27"/>
        <v>0.10104061139188822</v>
      </c>
      <c r="O69" s="7">
        <f t="shared" si="28"/>
        <v>9.897010580443522</v>
      </c>
      <c r="P69" s="3">
        <f t="shared" si="29"/>
        <v>0.10104061139188822</v>
      </c>
      <c r="Q69" s="3">
        <f>IF(ISNUMBER(P69),SUMIF(A:A,A69,P:P),"")</f>
        <v>0.9563979342415954</v>
      </c>
      <c r="R69" s="3">
        <f t="shared" si="30"/>
        <v>0.10564704060346118</v>
      </c>
      <c r="S69" s="8">
        <f t="shared" si="31"/>
        <v>9.465480474303398</v>
      </c>
    </row>
    <row r="70" spans="1:19" ht="15">
      <c r="A70" s="1">
        <v>4</v>
      </c>
      <c r="B70" s="5">
        <v>0.71875</v>
      </c>
      <c r="C70" s="1" t="s">
        <v>21</v>
      </c>
      <c r="D70" s="1">
        <v>6</v>
      </c>
      <c r="E70" s="1">
        <v>4</v>
      </c>
      <c r="F70" s="1" t="s">
        <v>41</v>
      </c>
      <c r="G70" s="2">
        <v>50.0017333333333</v>
      </c>
      <c r="H70" s="6">
        <f>1+_xlfn.COUNTIFS(A:A,A70,O:O,"&lt;"&amp;O70)</f>
        <v>5</v>
      </c>
      <c r="I70" s="2">
        <f>_xlfn.AVERAGEIF(A:A,A70,G:G)</f>
        <v>49.996523333333315</v>
      </c>
      <c r="J70" s="2">
        <f aca="true" t="shared" si="32" ref="J70:J85">G70-I70</f>
        <v>0.00520999999998395</v>
      </c>
      <c r="K70" s="2">
        <f aca="true" t="shared" si="33" ref="K70:K85">90+J70</f>
        <v>90.00520999999998</v>
      </c>
      <c r="L70" s="2">
        <f aca="true" t="shared" si="34" ref="L70:L85">EXP(0.06*K70)</f>
        <v>221.47563866879972</v>
      </c>
      <c r="M70" s="2">
        <f>SUMIF(A:A,A70,L:L)</f>
        <v>2561.994536573955</v>
      </c>
      <c r="N70" s="3">
        <f aca="true" t="shared" si="35" ref="N70:N85">L70/M70</f>
        <v>0.0864465694626225</v>
      </c>
      <c r="O70" s="7">
        <f aca="true" t="shared" si="36" ref="O70:O85">1/N70</f>
        <v>11.56783902723146</v>
      </c>
      <c r="P70" s="3">
        <f aca="true" t="shared" si="37" ref="P70:P85">IF(O70&gt;21,"",N70)</f>
        <v>0.0864465694626225</v>
      </c>
      <c r="Q70" s="3">
        <f>IF(ISNUMBER(P70),SUMIF(A:A,A70,P:P),"")</f>
        <v>0.9563979342415954</v>
      </c>
      <c r="R70" s="3">
        <f aca="true" t="shared" si="38" ref="R70:R85">_xlfn.IFERROR(P70*(1/Q70),"")</f>
        <v>0.09038765807370017</v>
      </c>
      <c r="S70" s="8">
        <f aca="true" t="shared" si="39" ref="S70:S85">_xlfn.IFERROR(1/R70,"")</f>
        <v>11.063457349283476</v>
      </c>
    </row>
    <row r="71" spans="1:19" ht="15">
      <c r="A71" s="1">
        <v>4</v>
      </c>
      <c r="B71" s="5">
        <v>0.71875</v>
      </c>
      <c r="C71" s="1" t="s">
        <v>21</v>
      </c>
      <c r="D71" s="1">
        <v>6</v>
      </c>
      <c r="E71" s="1">
        <v>10</v>
      </c>
      <c r="F71" s="1" t="s">
        <v>46</v>
      </c>
      <c r="G71" s="2">
        <v>47.016999999999996</v>
      </c>
      <c r="H71" s="6">
        <f>1+_xlfn.COUNTIFS(A:A,A71,O:O,"&lt;"&amp;O71)</f>
        <v>6</v>
      </c>
      <c r="I71" s="2">
        <f>_xlfn.AVERAGEIF(A:A,A71,G:G)</f>
        <v>49.996523333333315</v>
      </c>
      <c r="J71" s="2">
        <f t="shared" si="32"/>
        <v>-2.9795233333333186</v>
      </c>
      <c r="K71" s="2">
        <f t="shared" si="33"/>
        <v>87.02047666666668</v>
      </c>
      <c r="L71" s="2">
        <f t="shared" si="34"/>
        <v>185.16153384159918</v>
      </c>
      <c r="M71" s="2">
        <f>SUMIF(A:A,A71,L:L)</f>
        <v>2561.994536573955</v>
      </c>
      <c r="N71" s="3">
        <f t="shared" si="35"/>
        <v>0.07227241557244214</v>
      </c>
      <c r="O71" s="7">
        <f t="shared" si="36"/>
        <v>13.836537662113308</v>
      </c>
      <c r="P71" s="3">
        <f t="shared" si="37"/>
        <v>0.07227241557244214</v>
      </c>
      <c r="Q71" s="3">
        <f>IF(ISNUMBER(P71),SUMIF(A:A,A71,P:P),"")</f>
        <v>0.9563979342415954</v>
      </c>
      <c r="R71" s="3">
        <f t="shared" si="38"/>
        <v>0.07556730622777091</v>
      </c>
      <c r="S71" s="8">
        <f t="shared" si="39"/>
        <v>13.2332360371012</v>
      </c>
    </row>
    <row r="72" spans="1:19" ht="15">
      <c r="A72" s="1">
        <v>4</v>
      </c>
      <c r="B72" s="5">
        <v>0.71875</v>
      </c>
      <c r="C72" s="1" t="s">
        <v>21</v>
      </c>
      <c r="D72" s="1">
        <v>6</v>
      </c>
      <c r="E72" s="1">
        <v>3</v>
      </c>
      <c r="F72" s="1" t="s">
        <v>40</v>
      </c>
      <c r="G72" s="2">
        <v>43.6689333333333</v>
      </c>
      <c r="H72" s="6">
        <f>1+_xlfn.COUNTIFS(A:A,A72,O:O,"&lt;"&amp;O72)</f>
        <v>7</v>
      </c>
      <c r="I72" s="2">
        <f>_xlfn.AVERAGEIF(A:A,A72,G:G)</f>
        <v>49.996523333333315</v>
      </c>
      <c r="J72" s="2">
        <f t="shared" si="32"/>
        <v>-6.327590000000015</v>
      </c>
      <c r="K72" s="2">
        <f t="shared" si="33"/>
        <v>83.67240999999999</v>
      </c>
      <c r="L72" s="2">
        <f t="shared" si="34"/>
        <v>151.46348912035532</v>
      </c>
      <c r="M72" s="2">
        <f>SUMIF(A:A,A72,L:L)</f>
        <v>2561.994536573955</v>
      </c>
      <c r="N72" s="3">
        <f t="shared" si="35"/>
        <v>0.05911936460368137</v>
      </c>
      <c r="O72" s="7">
        <f t="shared" si="36"/>
        <v>16.91493145610922</v>
      </c>
      <c r="P72" s="3">
        <f t="shared" si="37"/>
        <v>0.05911936460368137</v>
      </c>
      <c r="Q72" s="3">
        <f>IF(ISNUMBER(P72),SUMIF(A:A,A72,P:P),"")</f>
        <v>0.9563979342415954</v>
      </c>
      <c r="R72" s="3">
        <f t="shared" si="38"/>
        <v>0.061814609261532816</v>
      </c>
      <c r="S72" s="8">
        <f t="shared" si="39"/>
        <v>16.17740550246104</v>
      </c>
    </row>
    <row r="73" spans="1:19" ht="15">
      <c r="A73" s="1">
        <v>4</v>
      </c>
      <c r="B73" s="5">
        <v>0.71875</v>
      </c>
      <c r="C73" s="1" t="s">
        <v>21</v>
      </c>
      <c r="D73" s="1">
        <v>6</v>
      </c>
      <c r="E73" s="1">
        <v>8</v>
      </c>
      <c r="F73" s="1" t="s">
        <v>44</v>
      </c>
      <c r="G73" s="2">
        <v>41.4438666666666</v>
      </c>
      <c r="H73" s="6">
        <f>1+_xlfn.COUNTIFS(A:A,A73,O:O,"&lt;"&amp;O73)</f>
        <v>9</v>
      </c>
      <c r="I73" s="2">
        <f>_xlfn.AVERAGEIF(A:A,A73,G:G)</f>
        <v>49.996523333333315</v>
      </c>
      <c r="J73" s="2">
        <f t="shared" si="32"/>
        <v>-8.552656666666714</v>
      </c>
      <c r="K73" s="2">
        <f t="shared" si="33"/>
        <v>81.4473433333333</v>
      </c>
      <c r="L73" s="2">
        <f t="shared" si="34"/>
        <v>132.53418338970928</v>
      </c>
      <c r="M73" s="2">
        <f>SUMIF(A:A,A73,L:L)</f>
        <v>2561.994536573955</v>
      </c>
      <c r="N73" s="3">
        <f t="shared" si="35"/>
        <v>0.051730861052866076</v>
      </c>
      <c r="O73" s="7">
        <f t="shared" si="36"/>
        <v>19.330820706387534</v>
      </c>
      <c r="P73" s="3">
        <f t="shared" si="37"/>
        <v>0.051730861052866076</v>
      </c>
      <c r="Q73" s="3">
        <f>IF(ISNUMBER(P73),SUMIF(A:A,A73,P:P),"")</f>
        <v>0.9563979342415954</v>
      </c>
      <c r="R73" s="3">
        <f t="shared" si="38"/>
        <v>0.054089264730467684</v>
      </c>
      <c r="S73" s="8">
        <f t="shared" si="39"/>
        <v>18.487956990783694</v>
      </c>
    </row>
    <row r="74" spans="1:19" ht="15">
      <c r="A74" s="1">
        <v>4</v>
      </c>
      <c r="B74" s="5">
        <v>0.71875</v>
      </c>
      <c r="C74" s="1" t="s">
        <v>21</v>
      </c>
      <c r="D74" s="1">
        <v>6</v>
      </c>
      <c r="E74" s="1">
        <v>11</v>
      </c>
      <c r="F74" s="1" t="s">
        <v>47</v>
      </c>
      <c r="G74" s="2">
        <v>42.0340666666666</v>
      </c>
      <c r="H74" s="6">
        <f>1+_xlfn.COUNTIFS(A:A,A74,O:O,"&lt;"&amp;O74)</f>
        <v>8</v>
      </c>
      <c r="I74" s="2">
        <f>_xlfn.AVERAGEIF(A:A,A74,G:G)</f>
        <v>49.996523333333315</v>
      </c>
      <c r="J74" s="2">
        <f t="shared" si="32"/>
        <v>-7.962456666666718</v>
      </c>
      <c r="K74" s="2">
        <f t="shared" si="33"/>
        <v>82.03754333333328</v>
      </c>
      <c r="L74" s="2">
        <f t="shared" si="34"/>
        <v>137.311573123866</v>
      </c>
      <c r="M74" s="2">
        <f>SUMIF(A:A,A74,L:L)</f>
        <v>2561.994536573955</v>
      </c>
      <c r="N74" s="3">
        <f t="shared" si="35"/>
        <v>0.053595576088732354</v>
      </c>
      <c r="O74" s="7">
        <f t="shared" si="36"/>
        <v>18.658256389378277</v>
      </c>
      <c r="P74" s="3">
        <f t="shared" si="37"/>
        <v>0.053595576088732354</v>
      </c>
      <c r="Q74" s="3">
        <f>IF(ISNUMBER(P74),SUMIF(A:A,A74,P:P),"")</f>
        <v>0.9563979342415954</v>
      </c>
      <c r="R74" s="3">
        <f t="shared" si="38"/>
        <v>0.05603899189852662</v>
      </c>
      <c r="S74" s="8">
        <f t="shared" si="39"/>
        <v>17.84471786735143</v>
      </c>
    </row>
    <row r="75" spans="1:19" ht="15">
      <c r="A75" s="1">
        <v>4</v>
      </c>
      <c r="B75" s="5">
        <v>0.71875</v>
      </c>
      <c r="C75" s="1" t="s">
        <v>21</v>
      </c>
      <c r="D75" s="1">
        <v>6</v>
      </c>
      <c r="E75" s="1">
        <v>13</v>
      </c>
      <c r="F75" s="1" t="s">
        <v>48</v>
      </c>
      <c r="G75" s="2">
        <v>38.594699999999996</v>
      </c>
      <c r="H75" s="6">
        <f>1+_xlfn.COUNTIFS(A:A,A75,O:O,"&lt;"&amp;O75)</f>
        <v>10</v>
      </c>
      <c r="I75" s="2">
        <f>_xlfn.AVERAGEIF(A:A,A75,G:G)</f>
        <v>49.996523333333315</v>
      </c>
      <c r="J75" s="2">
        <f t="shared" si="32"/>
        <v>-11.401823333333319</v>
      </c>
      <c r="K75" s="2">
        <f t="shared" si="33"/>
        <v>78.59817666666669</v>
      </c>
      <c r="L75" s="2">
        <f t="shared" si="34"/>
        <v>111.7082542563712</v>
      </c>
      <c r="M75" s="2">
        <f>SUMIF(A:A,A75,L:L)</f>
        <v>2561.994536573955</v>
      </c>
      <c r="N75" s="3">
        <f t="shared" si="35"/>
        <v>0.043602065758404716</v>
      </c>
      <c r="O75" s="7">
        <f t="shared" si="36"/>
        <v>22.93469317579845</v>
      </c>
      <c r="P75" s="3">
        <f t="shared" si="37"/>
      </c>
      <c r="Q75" s="3">
        <f>IF(ISNUMBER(P75),SUMIF(A:A,A75,P:P),"")</f>
      </c>
      <c r="R75" s="3">
        <f t="shared" si="38"/>
      </c>
      <c r="S75" s="8">
        <f t="shared" si="39"/>
      </c>
    </row>
    <row r="76" spans="1:19" ht="15">
      <c r="A76" s="1">
        <v>5</v>
      </c>
      <c r="B76" s="5">
        <v>0.7430555555555555</v>
      </c>
      <c r="C76" s="1" t="s">
        <v>21</v>
      </c>
      <c r="D76" s="1">
        <v>7</v>
      </c>
      <c r="E76" s="1">
        <v>4</v>
      </c>
      <c r="F76" s="1" t="s">
        <v>50</v>
      </c>
      <c r="G76" s="2">
        <v>65.5924333333333</v>
      </c>
      <c r="H76" s="6">
        <f>1+_xlfn.COUNTIFS(A:A,A76,O:O,"&lt;"&amp;O76)</f>
        <v>1</v>
      </c>
      <c r="I76" s="2">
        <f>_xlfn.AVERAGEIF(A:A,A76,G:G)</f>
        <v>45.55701333333332</v>
      </c>
      <c r="J76" s="2">
        <f t="shared" si="32"/>
        <v>20.03541999999998</v>
      </c>
      <c r="K76" s="2">
        <f t="shared" si="33"/>
        <v>110.03541999999999</v>
      </c>
      <c r="L76" s="2">
        <f t="shared" si="34"/>
        <v>736.6590747342691</v>
      </c>
      <c r="M76" s="2">
        <f>SUMIF(A:A,A76,L:L)</f>
        <v>2945.532205022364</v>
      </c>
      <c r="N76" s="3">
        <f t="shared" si="35"/>
        <v>0.2500937092041321</v>
      </c>
      <c r="O76" s="7">
        <f t="shared" si="36"/>
        <v>3.998501214533859</v>
      </c>
      <c r="P76" s="3">
        <f t="shared" si="37"/>
        <v>0.2500937092041321</v>
      </c>
      <c r="Q76" s="3">
        <f>IF(ISNUMBER(P76),SUMIF(A:A,A76,P:P),"")</f>
        <v>0.9578437052612844</v>
      </c>
      <c r="R76" s="3">
        <f t="shared" si="38"/>
        <v>0.26110074935024036</v>
      </c>
      <c r="S76" s="8">
        <f t="shared" si="39"/>
        <v>3.8299392188208574</v>
      </c>
    </row>
    <row r="77" spans="1:19" ht="15">
      <c r="A77" s="1">
        <v>5</v>
      </c>
      <c r="B77" s="5">
        <v>0.7430555555555555</v>
      </c>
      <c r="C77" s="1" t="s">
        <v>21</v>
      </c>
      <c r="D77" s="1">
        <v>7</v>
      </c>
      <c r="E77" s="1">
        <v>1</v>
      </c>
      <c r="F77" s="1" t="s">
        <v>49</v>
      </c>
      <c r="G77" s="2">
        <v>60.8946</v>
      </c>
      <c r="H77" s="6">
        <f>1+_xlfn.COUNTIFS(A:A,A77,O:O,"&lt;"&amp;O77)</f>
        <v>2</v>
      </c>
      <c r="I77" s="2">
        <f>_xlfn.AVERAGEIF(A:A,A77,G:G)</f>
        <v>45.55701333333332</v>
      </c>
      <c r="J77" s="2">
        <f t="shared" si="32"/>
        <v>15.337586666666674</v>
      </c>
      <c r="K77" s="2">
        <f t="shared" si="33"/>
        <v>105.33758666666668</v>
      </c>
      <c r="L77" s="2">
        <f t="shared" si="34"/>
        <v>555.7147927720283</v>
      </c>
      <c r="M77" s="2">
        <f>SUMIF(A:A,A77,L:L)</f>
        <v>2945.532205022364</v>
      </c>
      <c r="N77" s="3">
        <f t="shared" si="35"/>
        <v>0.18866362819747512</v>
      </c>
      <c r="O77" s="7">
        <f t="shared" si="36"/>
        <v>5.300438720246041</v>
      </c>
      <c r="P77" s="3">
        <f t="shared" si="37"/>
        <v>0.18866362819747512</v>
      </c>
      <c r="Q77" s="3">
        <f>IF(ISNUMBER(P77),SUMIF(A:A,A77,P:P),"")</f>
        <v>0.9578437052612844</v>
      </c>
      <c r="R77" s="3">
        <f t="shared" si="38"/>
        <v>0.196967028296136</v>
      </c>
      <c r="S77" s="8">
        <f t="shared" si="39"/>
        <v>5.076991863310848</v>
      </c>
    </row>
    <row r="78" spans="1:19" ht="15">
      <c r="A78" s="1">
        <v>5</v>
      </c>
      <c r="B78" s="5">
        <v>0.7430555555555555</v>
      </c>
      <c r="C78" s="1" t="s">
        <v>21</v>
      </c>
      <c r="D78" s="1">
        <v>7</v>
      </c>
      <c r="E78" s="1">
        <v>5</v>
      </c>
      <c r="F78" s="1" t="s">
        <v>51</v>
      </c>
      <c r="G78" s="2">
        <v>55.7469</v>
      </c>
      <c r="H78" s="6">
        <f>1+_xlfn.COUNTIFS(A:A,A78,O:O,"&lt;"&amp;O78)</f>
        <v>3</v>
      </c>
      <c r="I78" s="2">
        <f>_xlfn.AVERAGEIF(A:A,A78,G:G)</f>
        <v>45.55701333333332</v>
      </c>
      <c r="J78" s="2">
        <f t="shared" si="32"/>
        <v>10.189886666666673</v>
      </c>
      <c r="K78" s="2">
        <f t="shared" si="33"/>
        <v>100.18988666666667</v>
      </c>
      <c r="L78" s="2">
        <f t="shared" si="34"/>
        <v>408.05142168325796</v>
      </c>
      <c r="M78" s="2">
        <f>SUMIF(A:A,A78,L:L)</f>
        <v>2945.532205022364</v>
      </c>
      <c r="N78" s="3">
        <f t="shared" si="35"/>
        <v>0.13853232396763418</v>
      </c>
      <c r="O78" s="7">
        <f t="shared" si="36"/>
        <v>7.218531901865977</v>
      </c>
      <c r="P78" s="3">
        <f t="shared" si="37"/>
        <v>0.13853232396763418</v>
      </c>
      <c r="Q78" s="3">
        <f>IF(ISNUMBER(P78),SUMIF(A:A,A78,P:P),"")</f>
        <v>0.9578437052612844</v>
      </c>
      <c r="R78" s="3">
        <f t="shared" si="38"/>
        <v>0.14462936197909743</v>
      </c>
      <c r="S78" s="8">
        <f t="shared" si="39"/>
        <v>6.914225343430092</v>
      </c>
    </row>
    <row r="79" spans="1:19" ht="15">
      <c r="A79" s="1">
        <v>5</v>
      </c>
      <c r="B79" s="5">
        <v>0.7430555555555555</v>
      </c>
      <c r="C79" s="1" t="s">
        <v>21</v>
      </c>
      <c r="D79" s="1">
        <v>7</v>
      </c>
      <c r="E79" s="1">
        <v>6</v>
      </c>
      <c r="F79" s="1" t="s">
        <v>52</v>
      </c>
      <c r="G79" s="2">
        <v>51.3035333333333</v>
      </c>
      <c r="H79" s="6">
        <f>1+_xlfn.COUNTIFS(A:A,A79,O:O,"&lt;"&amp;O79)</f>
        <v>4</v>
      </c>
      <c r="I79" s="2">
        <f>_xlfn.AVERAGEIF(A:A,A79,G:G)</f>
        <v>45.55701333333332</v>
      </c>
      <c r="J79" s="2">
        <f t="shared" si="32"/>
        <v>5.746519999999975</v>
      </c>
      <c r="K79" s="2">
        <f t="shared" si="33"/>
        <v>95.74651999999998</v>
      </c>
      <c r="L79" s="2">
        <f t="shared" si="34"/>
        <v>312.55835883088355</v>
      </c>
      <c r="M79" s="2">
        <f>SUMIF(A:A,A79,L:L)</f>
        <v>2945.532205022364</v>
      </c>
      <c r="N79" s="3">
        <f t="shared" si="35"/>
        <v>0.10611269443869836</v>
      </c>
      <c r="O79" s="7">
        <f t="shared" si="36"/>
        <v>9.42394315109681</v>
      </c>
      <c r="P79" s="3">
        <f t="shared" si="37"/>
        <v>0.10611269443869836</v>
      </c>
      <c r="Q79" s="3">
        <f>IF(ISNUMBER(P79),SUMIF(A:A,A79,P:P),"")</f>
        <v>0.9578437052612844</v>
      </c>
      <c r="R79" s="3">
        <f t="shared" si="38"/>
        <v>0.11078289062802009</v>
      </c>
      <c r="S79" s="8">
        <f t="shared" si="39"/>
        <v>9.02666462601827</v>
      </c>
    </row>
    <row r="80" spans="1:19" ht="15">
      <c r="A80" s="1">
        <v>5</v>
      </c>
      <c r="B80" s="5">
        <v>0.7430555555555555</v>
      </c>
      <c r="C80" s="1" t="s">
        <v>21</v>
      </c>
      <c r="D80" s="1">
        <v>7</v>
      </c>
      <c r="E80" s="1">
        <v>7</v>
      </c>
      <c r="F80" s="1" t="s">
        <v>53</v>
      </c>
      <c r="G80" s="2">
        <v>48.1059</v>
      </c>
      <c r="H80" s="6">
        <f>1+_xlfn.COUNTIFS(A:A,A80,O:O,"&lt;"&amp;O80)</f>
        <v>5</v>
      </c>
      <c r="I80" s="2">
        <f>_xlfn.AVERAGEIF(A:A,A80,G:G)</f>
        <v>45.55701333333332</v>
      </c>
      <c r="J80" s="2">
        <f t="shared" si="32"/>
        <v>2.548886666666675</v>
      </c>
      <c r="K80" s="2">
        <f t="shared" si="33"/>
        <v>92.54888666666668</v>
      </c>
      <c r="L80" s="2">
        <f t="shared" si="34"/>
        <v>257.9931927800271</v>
      </c>
      <c r="M80" s="2">
        <f>SUMIF(A:A,A80,L:L)</f>
        <v>2945.532205022364</v>
      </c>
      <c r="N80" s="3">
        <f t="shared" si="35"/>
        <v>0.08758797216344415</v>
      </c>
      <c r="O80" s="7">
        <f t="shared" si="36"/>
        <v>11.417092727457407</v>
      </c>
      <c r="P80" s="3">
        <f t="shared" si="37"/>
        <v>0.08758797216344415</v>
      </c>
      <c r="Q80" s="3">
        <f>IF(ISNUMBER(P80),SUMIF(A:A,A80,P:P),"")</f>
        <v>0.9578437052612844</v>
      </c>
      <c r="R80" s="3">
        <f t="shared" si="38"/>
        <v>0.09144286451154529</v>
      </c>
      <c r="S80" s="8">
        <f t="shared" si="39"/>
        <v>10.935790401379466</v>
      </c>
    </row>
    <row r="81" spans="1:19" ht="15">
      <c r="A81" s="1">
        <v>5</v>
      </c>
      <c r="B81" s="5">
        <v>0.7430555555555555</v>
      </c>
      <c r="C81" s="1" t="s">
        <v>21</v>
      </c>
      <c r="D81" s="1">
        <v>7</v>
      </c>
      <c r="E81" s="1">
        <v>12</v>
      </c>
      <c r="F81" s="1" t="s">
        <v>39</v>
      </c>
      <c r="G81" s="2">
        <v>47.9831333333333</v>
      </c>
      <c r="H81" s="6">
        <f>1+_xlfn.COUNTIFS(A:A,A81,O:O,"&lt;"&amp;O81)</f>
        <v>6</v>
      </c>
      <c r="I81" s="2">
        <f>_xlfn.AVERAGEIF(A:A,A81,G:G)</f>
        <v>45.55701333333332</v>
      </c>
      <c r="J81" s="2">
        <f t="shared" si="32"/>
        <v>2.426119999999976</v>
      </c>
      <c r="K81" s="2">
        <f t="shared" si="33"/>
        <v>92.42611999999997</v>
      </c>
      <c r="L81" s="2">
        <f t="shared" si="34"/>
        <v>256.09979686015674</v>
      </c>
      <c r="M81" s="2">
        <f>SUMIF(A:A,A81,L:L)</f>
        <v>2945.532205022364</v>
      </c>
      <c r="N81" s="3">
        <f t="shared" si="35"/>
        <v>0.08694516950909124</v>
      </c>
      <c r="O81" s="7">
        <f t="shared" si="36"/>
        <v>11.501501528448191</v>
      </c>
      <c r="P81" s="3">
        <f t="shared" si="37"/>
        <v>0.08694516950909124</v>
      </c>
      <c r="Q81" s="3">
        <f>IF(ISNUMBER(P81),SUMIF(A:A,A81,P:P),"")</f>
        <v>0.9578437052612844</v>
      </c>
      <c r="R81" s="3">
        <f t="shared" si="38"/>
        <v>0.09077177104314112</v>
      </c>
      <c r="S81" s="8">
        <f t="shared" si="39"/>
        <v>11.016640840077141</v>
      </c>
    </row>
    <row r="82" spans="1:19" ht="15">
      <c r="A82" s="1">
        <v>5</v>
      </c>
      <c r="B82" s="5">
        <v>0.7430555555555555</v>
      </c>
      <c r="C82" s="1" t="s">
        <v>21</v>
      </c>
      <c r="D82" s="1">
        <v>7</v>
      </c>
      <c r="E82" s="1">
        <v>8</v>
      </c>
      <c r="F82" s="1" t="s">
        <v>54</v>
      </c>
      <c r="G82" s="2">
        <v>38.5529</v>
      </c>
      <c r="H82" s="6">
        <f>1+_xlfn.COUNTIFS(A:A,A82,O:O,"&lt;"&amp;O82)</f>
        <v>8</v>
      </c>
      <c r="I82" s="2">
        <f>_xlfn.AVERAGEIF(A:A,A82,G:G)</f>
        <v>45.55701333333332</v>
      </c>
      <c r="J82" s="2">
        <f t="shared" si="32"/>
        <v>-7.004113333333322</v>
      </c>
      <c r="K82" s="2">
        <f t="shared" si="33"/>
        <v>82.99588666666668</v>
      </c>
      <c r="L82" s="2">
        <f t="shared" si="34"/>
        <v>145.43848300629318</v>
      </c>
      <c r="M82" s="2">
        <f>SUMIF(A:A,A82,L:L)</f>
        <v>2945.532205022364</v>
      </c>
      <c r="N82" s="3">
        <f t="shared" si="35"/>
        <v>0.04937596090727141</v>
      </c>
      <c r="O82" s="7">
        <f t="shared" si="36"/>
        <v>20.252770409430834</v>
      </c>
      <c r="P82" s="3">
        <f t="shared" si="37"/>
        <v>0.04937596090727141</v>
      </c>
      <c r="Q82" s="3">
        <f>IF(ISNUMBER(P82),SUMIF(A:A,A82,P:P),"")</f>
        <v>0.9578437052612844</v>
      </c>
      <c r="R82" s="3">
        <f t="shared" si="38"/>
        <v>0.051549079078410234</v>
      </c>
      <c r="S82" s="8">
        <f t="shared" si="39"/>
        <v>19.398988650775326</v>
      </c>
    </row>
    <row r="83" spans="1:19" ht="15">
      <c r="A83" s="1">
        <v>5</v>
      </c>
      <c r="B83" s="5">
        <v>0.7430555555555555</v>
      </c>
      <c r="C83" s="1" t="s">
        <v>21</v>
      </c>
      <c r="D83" s="1">
        <v>7</v>
      </c>
      <c r="E83" s="1">
        <v>9</v>
      </c>
      <c r="F83" s="1" t="s">
        <v>55</v>
      </c>
      <c r="G83" s="2">
        <v>38.9387</v>
      </c>
      <c r="H83" s="6">
        <f>1+_xlfn.COUNTIFS(A:A,A83,O:O,"&lt;"&amp;O83)</f>
        <v>7</v>
      </c>
      <c r="I83" s="2">
        <f>_xlfn.AVERAGEIF(A:A,A83,G:G)</f>
        <v>45.55701333333332</v>
      </c>
      <c r="J83" s="2">
        <f t="shared" si="32"/>
        <v>-6.618313333333326</v>
      </c>
      <c r="K83" s="2">
        <f t="shared" si="33"/>
        <v>83.38168666666667</v>
      </c>
      <c r="L83" s="2">
        <f t="shared" si="34"/>
        <v>148.844360558146</v>
      </c>
      <c r="M83" s="2">
        <f>SUMIF(A:A,A83,L:L)</f>
        <v>2945.532205022364</v>
      </c>
      <c r="N83" s="3">
        <f t="shared" si="35"/>
        <v>0.05053224687353772</v>
      </c>
      <c r="O83" s="7">
        <f t="shared" si="36"/>
        <v>19.78934367400297</v>
      </c>
      <c r="P83" s="3">
        <f t="shared" si="37"/>
        <v>0.05053224687353772</v>
      </c>
      <c r="Q83" s="3">
        <f>IF(ISNUMBER(P83),SUMIF(A:A,A83,P:P),"")</f>
        <v>0.9578437052612844</v>
      </c>
      <c r="R83" s="3">
        <f t="shared" si="38"/>
        <v>0.052756255113409485</v>
      </c>
      <c r="S83" s="8">
        <f t="shared" si="39"/>
        <v>18.95509826939596</v>
      </c>
    </row>
    <row r="84" spans="1:19" ht="15">
      <c r="A84" s="1">
        <v>5</v>
      </c>
      <c r="B84" s="5">
        <v>0.7430555555555555</v>
      </c>
      <c r="C84" s="1" t="s">
        <v>21</v>
      </c>
      <c r="D84" s="1">
        <v>7</v>
      </c>
      <c r="E84" s="1">
        <v>10</v>
      </c>
      <c r="F84" s="1" t="s">
        <v>56</v>
      </c>
      <c r="G84" s="2">
        <v>22.0645333333333</v>
      </c>
      <c r="H84" s="6">
        <f>1+_xlfn.COUNTIFS(A:A,A84,O:O,"&lt;"&amp;O84)</f>
        <v>10</v>
      </c>
      <c r="I84" s="2">
        <f>_xlfn.AVERAGEIF(A:A,A84,G:G)</f>
        <v>45.55701333333332</v>
      </c>
      <c r="J84" s="2">
        <f t="shared" si="32"/>
        <v>-23.492480000000022</v>
      </c>
      <c r="K84" s="2">
        <f t="shared" si="33"/>
        <v>66.50751999999997</v>
      </c>
      <c r="L84" s="2">
        <f t="shared" si="34"/>
        <v>54.079284432520964</v>
      </c>
      <c r="M84" s="2">
        <f>SUMIF(A:A,A84,L:L)</f>
        <v>2945.532205022364</v>
      </c>
      <c r="N84" s="3">
        <f t="shared" si="35"/>
        <v>0.018359766815759654</v>
      </c>
      <c r="O84" s="7">
        <f t="shared" si="36"/>
        <v>54.46692270304981</v>
      </c>
      <c r="P84" s="3">
        <f t="shared" si="37"/>
      </c>
      <c r="Q84" s="3">
        <f>IF(ISNUMBER(P84),SUMIF(A:A,A84,P:P),"")</f>
      </c>
      <c r="R84" s="3">
        <f t="shared" si="38"/>
      </c>
      <c r="S84" s="8">
        <f t="shared" si="39"/>
      </c>
    </row>
    <row r="85" spans="1:19" ht="15">
      <c r="A85" s="1">
        <v>5</v>
      </c>
      <c r="B85" s="5">
        <v>0.7430555555555555</v>
      </c>
      <c r="C85" s="1" t="s">
        <v>21</v>
      </c>
      <c r="D85" s="1">
        <v>7</v>
      </c>
      <c r="E85" s="1">
        <v>11</v>
      </c>
      <c r="F85" s="1" t="s">
        <v>57</v>
      </c>
      <c r="G85" s="2">
        <v>26.387500000000003</v>
      </c>
      <c r="H85" s="6">
        <f>1+_xlfn.COUNTIFS(A:A,A85,O:O,"&lt;"&amp;O85)</f>
        <v>9</v>
      </c>
      <c r="I85" s="2">
        <f>_xlfn.AVERAGEIF(A:A,A85,G:G)</f>
        <v>45.55701333333332</v>
      </c>
      <c r="J85" s="2">
        <f t="shared" si="32"/>
        <v>-19.16951333333332</v>
      </c>
      <c r="K85" s="2">
        <f t="shared" si="33"/>
        <v>70.83048666666667</v>
      </c>
      <c r="L85" s="2">
        <f t="shared" si="34"/>
        <v>70.09343936478085</v>
      </c>
      <c r="M85" s="2">
        <f>SUMIF(A:A,A85,L:L)</f>
        <v>2945.532205022364</v>
      </c>
      <c r="N85" s="3">
        <f t="shared" si="35"/>
        <v>0.023796527922956</v>
      </c>
      <c r="O85" s="7">
        <f t="shared" si="36"/>
        <v>42.02293726368885</v>
      </c>
      <c r="P85" s="3">
        <f t="shared" si="37"/>
      </c>
      <c r="Q85" s="3">
        <f>IF(ISNUMBER(P85),SUMIF(A:A,A85,P:P),"")</f>
      </c>
      <c r="R85" s="3">
        <f t="shared" si="38"/>
      </c>
      <c r="S85" s="8">
        <f t="shared" si="39"/>
      </c>
    </row>
  </sheetData>
  <sheetProtection/>
  <autoFilter ref="A1:S53"/>
  <conditionalFormatting sqref="H1:H65536">
    <cfRule type="colorScale" priority="2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S1:S65536">
    <cfRule type="colorScale" priority="1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G1:G65536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caisson</cp:lastModifiedBy>
  <dcterms:created xsi:type="dcterms:W3CDTF">2016-03-11T05:58:01Z</dcterms:created>
  <dcterms:modified xsi:type="dcterms:W3CDTF">2017-02-27T22:30:45Z</dcterms:modified>
  <cp:category/>
  <cp:version/>
  <cp:contentType/>
  <cp:contentStatus/>
</cp:coreProperties>
</file>